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VIMOC 2025\"/>
    </mc:Choice>
  </mc:AlternateContent>
  <xr:revisionPtr revIDLastSave="0" documentId="13_ncr:1_{DDED8F23-9D0F-4F11-A9FE-451B60A40086}" xr6:coauthVersionLast="47" xr6:coauthVersionMax="47" xr10:uidLastSave="{00000000-0000-0000-0000-000000000000}"/>
  <bookViews>
    <workbookView xWindow="-98" yWindow="-98" windowWidth="19396" windowHeight="11475" tabRatio="893" xr2:uid="{00000000-000D-0000-FFFF-FFFF00000000}"/>
  </bookViews>
  <sheets>
    <sheet name="Cuota Mes" sheetId="7" r:id="rId1"/>
    <sheet name="Pago Cuota MC 2025" sheetId="11" r:id="rId2"/>
    <sheet name="Cuota-Pago=Saldo" sheetId="4" r:id="rId3"/>
    <sheet name="Ene 25" sheetId="38" r:id="rId4"/>
    <sheet name="Feb 25" sheetId="40" r:id="rId5"/>
    <sheet name="Mar 25" sheetId="41" r:id="rId6"/>
    <sheet name="Abr 25" sheetId="42" state="hidden" r:id="rId7"/>
    <sheet name="May 25" sheetId="43" state="hidden" r:id="rId8"/>
    <sheet name="Jun 25" sheetId="44" state="hidden" r:id="rId9"/>
    <sheet name="Jul 25" sheetId="45" state="hidden" r:id="rId10"/>
    <sheet name="Ago 25" sheetId="47" state="hidden" r:id="rId11"/>
    <sheet name="Sep 25" sheetId="48" state="hidden" r:id="rId12"/>
    <sheet name="Oct 25" sheetId="49" state="hidden" r:id="rId13"/>
    <sheet name="Nov 25" sheetId="50" state="hidden" r:id="rId14"/>
    <sheet name="Dic 25" sheetId="51" state="hidden" r:id="rId15"/>
    <sheet name="A" sheetId="13" r:id="rId16"/>
    <sheet name="B" sheetId="20" r:id="rId17"/>
    <sheet name="C" sheetId="21" r:id="rId18"/>
    <sheet name="D" sheetId="19" r:id="rId19"/>
    <sheet name="E" sheetId="18" r:id="rId20"/>
    <sheet name="F" sheetId="14" r:id="rId21"/>
    <sheet name="G" sheetId="17" r:id="rId22"/>
    <sheet name="H" sheetId="15" r:id="rId23"/>
    <sheet name="I" sheetId="16" r:id="rId24"/>
    <sheet name="Pago Cuota MC 2024" sheetId="39" r:id="rId25"/>
    <sheet name="M3 Dpto" sheetId="29" r:id="rId26"/>
    <sheet name="Recibo CM" sheetId="53" state="hidden" r:id="rId27"/>
    <sheet name="Recibo" sheetId="52" state="hidden" r:id="rId28"/>
  </sheets>
  <externalReferences>
    <externalReference r:id="rId29"/>
  </externalReferences>
  <definedNames>
    <definedName name="_xlnm.Print_Area" localSheetId="0">'Cuota Mes'!$A$1:$AJ$37</definedName>
    <definedName name="_xlnm.Print_Area" localSheetId="24">'Pago Cuota MC 2024'!$C$3:$F$182</definedName>
    <definedName name="_xlnm.Print_Area" localSheetId="1">'Pago Cuota MC 2025'!$C$3:$R$182</definedName>
    <definedName name="_xlnm.Print_Area" localSheetId="27">Recibo!$C$3:$L$18</definedName>
    <definedName name="_xlnm.Print_Area" localSheetId="26">'Recibo CM'!$C$3:$L$18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9" i="41" l="1"/>
  <c r="F182" i="41"/>
  <c r="F181" i="41"/>
  <c r="F180" i="41"/>
  <c r="F179" i="41"/>
  <c r="F178" i="41"/>
  <c r="F177" i="41"/>
  <c r="F176" i="41"/>
  <c r="F175" i="41"/>
  <c r="F174" i="41"/>
  <c r="F173" i="41"/>
  <c r="F172" i="41"/>
  <c r="F171" i="41"/>
  <c r="F170" i="41"/>
  <c r="F169" i="41"/>
  <c r="F168" i="41"/>
  <c r="F167" i="41"/>
  <c r="F166" i="41"/>
  <c r="F165" i="41"/>
  <c r="F164" i="41"/>
  <c r="F163" i="41"/>
  <c r="F162" i="41"/>
  <c r="F161" i="41"/>
  <c r="F160" i="41"/>
  <c r="F159" i="41"/>
  <c r="F158" i="41"/>
  <c r="F157" i="41"/>
  <c r="F156" i="41"/>
  <c r="F155" i="41"/>
  <c r="F154" i="41"/>
  <c r="F153" i="41"/>
  <c r="F152" i="41"/>
  <c r="F151" i="41"/>
  <c r="F150" i="41"/>
  <c r="F149" i="41"/>
  <c r="F148" i="41"/>
  <c r="F147" i="41"/>
  <c r="F146" i="41"/>
  <c r="F145" i="41"/>
  <c r="F144" i="41"/>
  <c r="F143" i="41"/>
  <c r="F142" i="41"/>
  <c r="F141" i="41"/>
  <c r="F140" i="41"/>
  <c r="F139" i="41"/>
  <c r="F138" i="41"/>
  <c r="F137" i="41"/>
  <c r="F136" i="41"/>
  <c r="F135" i="41"/>
  <c r="F134" i="41"/>
  <c r="F133" i="41"/>
  <c r="F132" i="41"/>
  <c r="F131" i="41"/>
  <c r="F130" i="41"/>
  <c r="F129" i="41"/>
  <c r="F128" i="41"/>
  <c r="F127" i="41"/>
  <c r="F126" i="41"/>
  <c r="F125" i="41"/>
  <c r="F124" i="41"/>
  <c r="F123" i="41"/>
  <c r="F122" i="41"/>
  <c r="F121" i="41"/>
  <c r="F120" i="41"/>
  <c r="F119" i="41"/>
  <c r="F118" i="41"/>
  <c r="F117" i="41"/>
  <c r="F116" i="41"/>
  <c r="F115" i="41"/>
  <c r="F114" i="41"/>
  <c r="F113" i="41"/>
  <c r="F112" i="41"/>
  <c r="F111" i="41"/>
  <c r="F110" i="41"/>
  <c r="F109" i="41"/>
  <c r="F108" i="41"/>
  <c r="F107" i="41"/>
  <c r="F106" i="41"/>
  <c r="F105" i="41"/>
  <c r="F104" i="41"/>
  <c r="F103" i="41"/>
  <c r="F102" i="41"/>
  <c r="F101" i="41"/>
  <c r="F100" i="41"/>
  <c r="F99" i="41"/>
  <c r="F98" i="41"/>
  <c r="F97" i="41"/>
  <c r="F96" i="41"/>
  <c r="F95" i="41"/>
  <c r="F94" i="41"/>
  <c r="F93" i="41"/>
  <c r="F92" i="41"/>
  <c r="F91" i="41"/>
  <c r="F90" i="41"/>
  <c r="F89" i="41"/>
  <c r="F88" i="41"/>
  <c r="F87" i="41"/>
  <c r="F86" i="41"/>
  <c r="F85" i="41"/>
  <c r="F84" i="41"/>
  <c r="F83" i="41"/>
  <c r="F82" i="41"/>
  <c r="F81" i="41"/>
  <c r="F80" i="41"/>
  <c r="F79" i="41"/>
  <c r="F78" i="41"/>
  <c r="F77" i="41"/>
  <c r="F76" i="41"/>
  <c r="F75" i="41"/>
  <c r="F74" i="41"/>
  <c r="F73" i="41"/>
  <c r="F72" i="41"/>
  <c r="F71" i="41"/>
  <c r="F70" i="41"/>
  <c r="F69" i="41"/>
  <c r="F68" i="41"/>
  <c r="F67" i="41"/>
  <c r="F66" i="41"/>
  <c r="F65" i="41"/>
  <c r="F64" i="41"/>
  <c r="F63" i="41"/>
  <c r="F62" i="41"/>
  <c r="F61" i="41"/>
  <c r="F60" i="41"/>
  <c r="F59" i="41"/>
  <c r="F58" i="41"/>
  <c r="F57" i="41"/>
  <c r="F56" i="41"/>
  <c r="F55" i="41"/>
  <c r="F54" i="41"/>
  <c r="F53" i="41"/>
  <c r="F52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31" i="41"/>
  <c r="F30" i="41"/>
  <c r="F29" i="41"/>
  <c r="F28" i="41"/>
  <c r="F27" i="41"/>
  <c r="F26" i="41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7" i="41"/>
  <c r="F6" i="41"/>
  <c r="F5" i="41"/>
  <c r="F4" i="41"/>
  <c r="F3" i="41"/>
  <c r="B20" i="21"/>
  <c r="B21" i="21"/>
  <c r="F142" i="11"/>
  <c r="F131" i="11"/>
  <c r="F128" i="11"/>
  <c r="G114" i="11"/>
  <c r="G154" i="11"/>
  <c r="G43" i="11"/>
  <c r="E4" i="7"/>
  <c r="E5" i="7"/>
  <c r="B20" i="17"/>
  <c r="B21" i="17"/>
  <c r="I192" i="40" l="1" a="1"/>
  <c r="I192" i="40" s="1"/>
  <c r="F90" i="40" l="1"/>
  <c r="F115" i="11"/>
  <c r="F154" i="11"/>
  <c r="G1" i="38"/>
  <c r="E190" i="38"/>
  <c r="F78" i="11"/>
  <c r="F71" i="11"/>
  <c r="F76" i="11"/>
  <c r="K183" i="38"/>
  <c r="I192" i="38" l="1" a="1"/>
  <c r="I192" i="38" s="1"/>
  <c r="F193" i="38" l="1"/>
  <c r="F189" i="38"/>
  <c r="J6" i="38"/>
  <c r="F168" i="38"/>
  <c r="F182" i="38"/>
  <c r="F181" i="38"/>
  <c r="F180" i="38"/>
  <c r="F179" i="38"/>
  <c r="F178" i="38"/>
  <c r="F177" i="38"/>
  <c r="F176" i="38"/>
  <c r="F175" i="38"/>
  <c r="F174" i="38"/>
  <c r="F173" i="38"/>
  <c r="F172" i="38"/>
  <c r="F171" i="38"/>
  <c r="F170" i="38"/>
  <c r="F169" i="38"/>
  <c r="F167" i="38"/>
  <c r="F166" i="38"/>
  <c r="F165" i="38"/>
  <c r="F164" i="38"/>
  <c r="F163" i="38"/>
  <c r="F162" i="38"/>
  <c r="F161" i="38"/>
  <c r="F160" i="38"/>
  <c r="F159" i="38"/>
  <c r="F158" i="38"/>
  <c r="F157" i="38"/>
  <c r="F156" i="38"/>
  <c r="F155" i="38"/>
  <c r="F154" i="38"/>
  <c r="F153" i="38"/>
  <c r="F152" i="38"/>
  <c r="F151" i="38"/>
  <c r="F150" i="38"/>
  <c r="F149" i="38"/>
  <c r="F148" i="38"/>
  <c r="F147" i="38"/>
  <c r="F146" i="38"/>
  <c r="F145" i="38"/>
  <c r="F144" i="38"/>
  <c r="F143" i="38"/>
  <c r="F142" i="38"/>
  <c r="F141" i="38"/>
  <c r="F140" i="38"/>
  <c r="F139" i="38"/>
  <c r="F138" i="38"/>
  <c r="F137" i="38"/>
  <c r="F136" i="38"/>
  <c r="F135" i="38"/>
  <c r="F134" i="38"/>
  <c r="F133" i="38"/>
  <c r="F132" i="38"/>
  <c r="F131" i="38"/>
  <c r="F130" i="38"/>
  <c r="F129" i="38"/>
  <c r="F128" i="38"/>
  <c r="F127" i="38"/>
  <c r="F126" i="38"/>
  <c r="F125" i="38"/>
  <c r="F124" i="38"/>
  <c r="F123" i="38"/>
  <c r="F122" i="38"/>
  <c r="F121" i="38"/>
  <c r="F120" i="38"/>
  <c r="F119" i="38"/>
  <c r="F118" i="38"/>
  <c r="F117" i="38"/>
  <c r="F116" i="38"/>
  <c r="F115" i="38"/>
  <c r="F114" i="38"/>
  <c r="F113" i="38"/>
  <c r="F112" i="38"/>
  <c r="F111" i="38"/>
  <c r="F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F85" i="38"/>
  <c r="F84" i="38"/>
  <c r="F83" i="38"/>
  <c r="F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57" i="38"/>
  <c r="F56" i="38"/>
  <c r="F55" i="38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F6" i="38"/>
  <c r="F5" i="38"/>
  <c r="F4" i="38"/>
  <c r="F3" i="38"/>
  <c r="J3" i="39" l="1"/>
  <c r="J4" i="39"/>
  <c r="J5" i="39"/>
  <c r="J6" i="39"/>
  <c r="J7" i="39"/>
  <c r="J8" i="39"/>
  <c r="J9" i="39"/>
  <c r="J10" i="39"/>
  <c r="J11" i="39"/>
  <c r="J12" i="39"/>
  <c r="J13" i="39"/>
  <c r="J14" i="39"/>
  <c r="J15" i="39"/>
  <c r="J17" i="39"/>
  <c r="J18" i="39"/>
  <c r="J19" i="39"/>
  <c r="J20" i="39"/>
  <c r="J21" i="39"/>
  <c r="J22" i="39"/>
  <c r="J23" i="39"/>
  <c r="J24" i="39"/>
  <c r="J25" i="39"/>
  <c r="J26" i="39"/>
  <c r="J27" i="39"/>
  <c r="J28" i="39"/>
  <c r="J29" i="39"/>
  <c r="J30" i="39"/>
  <c r="J31" i="39"/>
  <c r="J32" i="39"/>
  <c r="J33" i="39"/>
  <c r="J34" i="39"/>
  <c r="J35" i="39"/>
  <c r="J36" i="39"/>
  <c r="J37" i="39"/>
  <c r="J38" i="39"/>
  <c r="J39" i="39"/>
  <c r="J40" i="39"/>
  <c r="J41" i="39"/>
  <c r="J42" i="39"/>
  <c r="J43" i="39"/>
  <c r="J44" i="39"/>
  <c r="J45" i="39"/>
  <c r="J47" i="39"/>
  <c r="J48" i="39"/>
  <c r="J49" i="39"/>
  <c r="J50" i="39"/>
  <c r="J51" i="39"/>
  <c r="J52" i="39"/>
  <c r="J54" i="39"/>
  <c r="J55" i="39"/>
  <c r="J56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2" i="39"/>
  <c r="J73" i="39"/>
  <c r="J74" i="39"/>
  <c r="J75" i="39"/>
  <c r="J76" i="39"/>
  <c r="J77" i="39"/>
  <c r="J78" i="39"/>
  <c r="J79" i="39"/>
  <c r="J80" i="39"/>
  <c r="J82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4" i="39"/>
  <c r="J105" i="39"/>
  <c r="J106" i="39"/>
  <c r="J107" i="39"/>
  <c r="J108" i="39"/>
  <c r="J109" i="39"/>
  <c r="J110" i="39"/>
  <c r="J111" i="39"/>
  <c r="J112" i="39"/>
  <c r="J113" i="39"/>
  <c r="J116" i="39"/>
  <c r="J117" i="39"/>
  <c r="J118" i="39"/>
  <c r="J119" i="39"/>
  <c r="J120" i="39"/>
  <c r="J121" i="39"/>
  <c r="J122" i="39"/>
  <c r="J123" i="39"/>
  <c r="J124" i="39"/>
  <c r="J126" i="39"/>
  <c r="J127" i="39"/>
  <c r="J129" i="39"/>
  <c r="J130" i="39"/>
  <c r="J132" i="39"/>
  <c r="J133" i="39"/>
  <c r="J134" i="39"/>
  <c r="J135" i="39"/>
  <c r="J136" i="39"/>
  <c r="J137" i="39"/>
  <c r="J138" i="39"/>
  <c r="J139" i="39"/>
  <c r="J140" i="39"/>
  <c r="J141" i="39"/>
  <c r="J143" i="39"/>
  <c r="J144" i="39"/>
  <c r="J145" i="39"/>
  <c r="J146" i="39"/>
  <c r="J147" i="39"/>
  <c r="J150" i="39"/>
  <c r="J151" i="39"/>
  <c r="J152" i="39"/>
  <c r="J153" i="39"/>
  <c r="J154" i="39"/>
  <c r="J155" i="39"/>
  <c r="J156" i="39"/>
  <c r="J158" i="39"/>
  <c r="J159" i="39"/>
  <c r="J160" i="39"/>
  <c r="J161" i="39"/>
  <c r="J162" i="39"/>
  <c r="J163" i="39"/>
  <c r="J164" i="39"/>
  <c r="J165" i="39"/>
  <c r="J167" i="39"/>
  <c r="J170" i="39"/>
  <c r="J171" i="39"/>
  <c r="J172" i="39"/>
  <c r="J173" i="39"/>
  <c r="J174" i="39"/>
  <c r="J175" i="39"/>
  <c r="J177" i="39"/>
  <c r="J178" i="39"/>
  <c r="J180" i="39"/>
  <c r="J181" i="39"/>
  <c r="J182" i="39"/>
  <c r="F3" i="50" l="1"/>
  <c r="F4" i="50"/>
  <c r="J4" i="50"/>
  <c r="F5" i="50"/>
  <c r="J5" i="50"/>
  <c r="F6" i="50"/>
  <c r="J6" i="50"/>
  <c r="F7" i="50"/>
  <c r="J7" i="50"/>
  <c r="F8" i="50"/>
  <c r="J8" i="50"/>
  <c r="F9" i="50"/>
  <c r="J9" i="50"/>
  <c r="F10" i="50"/>
  <c r="J10" i="50"/>
  <c r="F11" i="50"/>
  <c r="J11" i="50"/>
  <c r="F12" i="50"/>
  <c r="J12" i="50"/>
  <c r="F13" i="50"/>
  <c r="J13" i="50"/>
  <c r="F14" i="50"/>
  <c r="J14" i="50"/>
  <c r="F15" i="50"/>
  <c r="J15" i="50"/>
  <c r="F16" i="50"/>
  <c r="J16" i="50"/>
  <c r="F17" i="50"/>
  <c r="J17" i="50"/>
  <c r="F18" i="50"/>
  <c r="J18" i="50"/>
  <c r="F19" i="50"/>
  <c r="J19" i="50"/>
  <c r="F20" i="50"/>
  <c r="J20" i="50"/>
  <c r="F21" i="50"/>
  <c r="J21" i="50"/>
  <c r="F22" i="50"/>
  <c r="J22" i="50"/>
  <c r="F23" i="50"/>
  <c r="J23" i="50"/>
  <c r="F24" i="50"/>
  <c r="J24" i="50"/>
  <c r="F25" i="50"/>
  <c r="J25" i="50"/>
  <c r="F26" i="50"/>
  <c r="J26" i="50"/>
  <c r="F27" i="50"/>
  <c r="J27" i="50"/>
  <c r="F28" i="50"/>
  <c r="J28" i="50"/>
  <c r="F29" i="50"/>
  <c r="J29" i="50"/>
  <c r="F30" i="50"/>
  <c r="J30" i="50"/>
  <c r="F31" i="50"/>
  <c r="J31" i="50"/>
  <c r="F32" i="50"/>
  <c r="J32" i="50"/>
  <c r="F33" i="50"/>
  <c r="J33" i="50"/>
  <c r="F34" i="50"/>
  <c r="J34" i="50"/>
  <c r="F35" i="50"/>
  <c r="J35" i="50"/>
  <c r="F36" i="50"/>
  <c r="J36" i="50"/>
  <c r="F37" i="50"/>
  <c r="J37" i="50"/>
  <c r="F38" i="50"/>
  <c r="J38" i="50"/>
  <c r="F39" i="50"/>
  <c r="J39" i="50"/>
  <c r="F40" i="50"/>
  <c r="J40" i="50"/>
  <c r="F41" i="50"/>
  <c r="J41" i="50"/>
  <c r="F42" i="50"/>
  <c r="J42" i="50"/>
  <c r="F43" i="50"/>
  <c r="J43" i="50"/>
  <c r="F44" i="50"/>
  <c r="J44" i="50"/>
  <c r="F45" i="50"/>
  <c r="J45" i="50"/>
  <c r="F46" i="50"/>
  <c r="J46" i="50"/>
  <c r="F47" i="50"/>
  <c r="J47" i="50"/>
  <c r="F48" i="50"/>
  <c r="J48" i="50"/>
  <c r="F49" i="50"/>
  <c r="J49" i="50"/>
  <c r="F50" i="50"/>
  <c r="J50" i="50"/>
  <c r="F51" i="50"/>
  <c r="J51" i="50"/>
  <c r="F52" i="50"/>
  <c r="J52" i="50"/>
  <c r="F53" i="50"/>
  <c r="J53" i="50"/>
  <c r="F54" i="50"/>
  <c r="J54" i="50"/>
  <c r="F55" i="50"/>
  <c r="J55" i="50"/>
  <c r="F56" i="50"/>
  <c r="J56" i="50"/>
  <c r="F57" i="50"/>
  <c r="J57" i="50"/>
  <c r="F58" i="50"/>
  <c r="J58" i="50"/>
  <c r="F59" i="50"/>
  <c r="J59" i="50"/>
  <c r="F60" i="50"/>
  <c r="J60" i="50"/>
  <c r="F61" i="50"/>
  <c r="J61" i="50"/>
  <c r="F62" i="50"/>
  <c r="J62" i="50"/>
  <c r="F63" i="50"/>
  <c r="J63" i="50"/>
  <c r="F64" i="50"/>
  <c r="J64" i="50"/>
  <c r="F65" i="50"/>
  <c r="J65" i="50"/>
  <c r="F66" i="50"/>
  <c r="J66" i="50"/>
  <c r="F67" i="50"/>
  <c r="J67" i="50"/>
  <c r="F68" i="50"/>
  <c r="J68" i="50"/>
  <c r="F69" i="50"/>
  <c r="J69" i="50"/>
  <c r="F70" i="50"/>
  <c r="J70" i="50"/>
  <c r="F71" i="50"/>
  <c r="J71" i="50"/>
  <c r="F72" i="50"/>
  <c r="J72" i="50"/>
  <c r="F73" i="50"/>
  <c r="J73" i="50"/>
  <c r="F74" i="50"/>
  <c r="J74" i="50"/>
  <c r="F75" i="50"/>
  <c r="J75" i="50"/>
  <c r="F76" i="50"/>
  <c r="J76" i="50"/>
  <c r="F77" i="50"/>
  <c r="J77" i="50"/>
  <c r="F78" i="50"/>
  <c r="J78" i="50"/>
  <c r="F79" i="50"/>
  <c r="J79" i="50"/>
  <c r="F80" i="50"/>
  <c r="J80" i="50"/>
  <c r="F81" i="50"/>
  <c r="J81" i="50"/>
  <c r="F82" i="50"/>
  <c r="J82" i="50"/>
  <c r="F83" i="50"/>
  <c r="J83" i="50"/>
  <c r="F84" i="50"/>
  <c r="J84" i="50"/>
  <c r="F85" i="50"/>
  <c r="J85" i="50"/>
  <c r="F86" i="50"/>
  <c r="J86" i="50"/>
  <c r="F87" i="50"/>
  <c r="J87" i="50"/>
  <c r="F88" i="50"/>
  <c r="J88" i="50"/>
  <c r="F89" i="50"/>
  <c r="J89" i="50"/>
  <c r="F90" i="50"/>
  <c r="J90" i="50"/>
  <c r="F91" i="50"/>
  <c r="J91" i="50"/>
  <c r="F92" i="50"/>
  <c r="J92" i="50"/>
  <c r="F93" i="50"/>
  <c r="J93" i="50"/>
  <c r="F94" i="50"/>
  <c r="J94" i="50"/>
  <c r="F95" i="50"/>
  <c r="J95" i="50"/>
  <c r="F96" i="50"/>
  <c r="J96" i="50"/>
  <c r="F97" i="50"/>
  <c r="J97" i="50"/>
  <c r="F98" i="50"/>
  <c r="J98" i="50"/>
  <c r="F99" i="50"/>
  <c r="J99" i="50"/>
  <c r="F100" i="50"/>
  <c r="J100" i="50"/>
  <c r="F101" i="50"/>
  <c r="J101" i="50"/>
  <c r="F102" i="50"/>
  <c r="J102" i="50"/>
  <c r="F103" i="50"/>
  <c r="J103" i="50"/>
  <c r="F104" i="50"/>
  <c r="J104" i="50"/>
  <c r="F105" i="50"/>
  <c r="J105" i="50"/>
  <c r="F106" i="50"/>
  <c r="J106" i="50"/>
  <c r="F107" i="50"/>
  <c r="J107" i="50"/>
  <c r="F108" i="50"/>
  <c r="J108" i="50"/>
  <c r="F109" i="50"/>
  <c r="J109" i="50"/>
  <c r="F110" i="50"/>
  <c r="J110" i="50"/>
  <c r="F111" i="50"/>
  <c r="J111" i="50"/>
  <c r="F112" i="50"/>
  <c r="J112" i="50"/>
  <c r="F113" i="50"/>
  <c r="J113" i="50"/>
  <c r="F114" i="50"/>
  <c r="J114" i="50"/>
  <c r="F115" i="50"/>
  <c r="J115" i="50"/>
  <c r="F116" i="50"/>
  <c r="J116" i="50"/>
  <c r="F117" i="50"/>
  <c r="J117" i="50"/>
  <c r="F118" i="50"/>
  <c r="J118" i="50"/>
  <c r="F119" i="50"/>
  <c r="J119" i="50"/>
  <c r="F120" i="50"/>
  <c r="J120" i="50"/>
  <c r="F121" i="50"/>
  <c r="J121" i="50"/>
  <c r="F122" i="50"/>
  <c r="J122" i="50"/>
  <c r="F123" i="50"/>
  <c r="J123" i="50"/>
  <c r="F124" i="50"/>
  <c r="J124" i="50"/>
  <c r="F125" i="50"/>
  <c r="J125" i="50"/>
  <c r="F126" i="50"/>
  <c r="J126" i="50"/>
  <c r="F127" i="50"/>
  <c r="J127" i="50"/>
  <c r="F128" i="50"/>
  <c r="J128" i="50"/>
  <c r="F129" i="50"/>
  <c r="J129" i="50"/>
  <c r="F130" i="50"/>
  <c r="J130" i="50"/>
  <c r="F131" i="50"/>
  <c r="J131" i="50"/>
  <c r="F132" i="50"/>
  <c r="J132" i="50"/>
  <c r="F133" i="50"/>
  <c r="J133" i="50"/>
  <c r="F134" i="50"/>
  <c r="J134" i="50"/>
  <c r="F135" i="50"/>
  <c r="J135" i="50"/>
  <c r="F136" i="50"/>
  <c r="J136" i="50"/>
  <c r="F137" i="50"/>
  <c r="J137" i="50"/>
  <c r="F138" i="50"/>
  <c r="J138" i="50"/>
  <c r="F139" i="50"/>
  <c r="J139" i="50"/>
  <c r="F140" i="50"/>
  <c r="J140" i="50"/>
  <c r="F141" i="50"/>
  <c r="J141" i="50"/>
  <c r="F142" i="50"/>
  <c r="J142" i="50"/>
  <c r="F143" i="50"/>
  <c r="J143" i="50"/>
  <c r="F144" i="50"/>
  <c r="J144" i="50"/>
  <c r="F145" i="50"/>
  <c r="J145" i="50"/>
  <c r="F146" i="50"/>
  <c r="J146" i="50"/>
  <c r="F147" i="50"/>
  <c r="J147" i="50"/>
  <c r="F148" i="50"/>
  <c r="J148" i="50"/>
  <c r="F149" i="50"/>
  <c r="J149" i="50"/>
  <c r="F150" i="50"/>
  <c r="J150" i="50"/>
  <c r="F151" i="50"/>
  <c r="J151" i="50"/>
  <c r="F152" i="50"/>
  <c r="J152" i="50"/>
  <c r="F153" i="50"/>
  <c r="J153" i="50"/>
  <c r="F154" i="50"/>
  <c r="J154" i="50"/>
  <c r="F155" i="50"/>
  <c r="J155" i="50"/>
  <c r="F156" i="50"/>
  <c r="J156" i="50"/>
  <c r="F157" i="50"/>
  <c r="J157" i="50"/>
  <c r="F158" i="50"/>
  <c r="J158" i="50"/>
  <c r="F159" i="50"/>
  <c r="J159" i="50"/>
  <c r="F160" i="50"/>
  <c r="J160" i="50"/>
  <c r="F161" i="50"/>
  <c r="J161" i="50"/>
  <c r="F162" i="50"/>
  <c r="J162" i="50"/>
  <c r="F163" i="50"/>
  <c r="J163" i="50"/>
  <c r="F164" i="50"/>
  <c r="J164" i="50"/>
  <c r="F165" i="50"/>
  <c r="J165" i="50"/>
  <c r="F166" i="50"/>
  <c r="J166" i="50"/>
  <c r="F167" i="50"/>
  <c r="J167" i="50"/>
  <c r="F168" i="50"/>
  <c r="J168" i="50"/>
  <c r="F169" i="50"/>
  <c r="J169" i="50"/>
  <c r="F170" i="50"/>
  <c r="J170" i="50"/>
  <c r="F171" i="50"/>
  <c r="J171" i="50"/>
  <c r="F172" i="50"/>
  <c r="J172" i="50"/>
  <c r="F173" i="50"/>
  <c r="J173" i="50"/>
  <c r="F174" i="50"/>
  <c r="J174" i="50"/>
  <c r="F175" i="50"/>
  <c r="J175" i="50"/>
  <c r="F176" i="50"/>
  <c r="J176" i="50"/>
  <c r="F177" i="50"/>
  <c r="J177" i="50"/>
  <c r="F178" i="50"/>
  <c r="J178" i="50"/>
  <c r="F179" i="50"/>
  <c r="J179" i="50"/>
  <c r="F180" i="50"/>
  <c r="J180" i="50"/>
  <c r="F181" i="50"/>
  <c r="J181" i="50"/>
  <c r="F182" i="50"/>
  <c r="J182" i="50"/>
  <c r="E190" i="51"/>
  <c r="F11" i="51" l="1"/>
  <c r="F183" i="50" l="1"/>
  <c r="G188" i="49"/>
  <c r="B21" i="19"/>
  <c r="E190" i="49" l="1"/>
  <c r="G189" i="49"/>
  <c r="H3" i="49"/>
  <c r="G1" i="49" l="1"/>
  <c r="I1" i="49" s="1"/>
  <c r="F161" i="49"/>
  <c r="I192" i="48" a="1"/>
  <c r="I192" i="48" s="1"/>
  <c r="G192" i="48" s="1"/>
  <c r="F182" i="48"/>
  <c r="F192" i="48"/>
  <c r="G188" i="48"/>
  <c r="G189" i="48"/>
  <c r="F132" i="45" l="1"/>
  <c r="B20" i="19" l="1"/>
  <c r="F182" i="43" l="1"/>
  <c r="F181" i="43"/>
  <c r="F180" i="43"/>
  <c r="F179" i="43"/>
  <c r="F178" i="43"/>
  <c r="F177" i="43"/>
  <c r="F176" i="43"/>
  <c r="F175" i="43"/>
  <c r="F174" i="43"/>
  <c r="F173" i="43"/>
  <c r="F172" i="43"/>
  <c r="F171" i="43"/>
  <c r="F170" i="43"/>
  <c r="F169" i="43"/>
  <c r="F168" i="43"/>
  <c r="F167" i="43"/>
  <c r="F166" i="43"/>
  <c r="F165" i="43"/>
  <c r="F164" i="43"/>
  <c r="F163" i="43"/>
  <c r="F162" i="43"/>
  <c r="F161" i="43"/>
  <c r="F160" i="43"/>
  <c r="F159" i="43"/>
  <c r="F158" i="43"/>
  <c r="F157" i="43"/>
  <c r="F156" i="43"/>
  <c r="F155" i="43"/>
  <c r="F154" i="43"/>
  <c r="F153" i="43"/>
  <c r="F152" i="43"/>
  <c r="F151" i="43"/>
  <c r="F150" i="43"/>
  <c r="F149" i="43"/>
  <c r="F148" i="43"/>
  <c r="F147" i="43"/>
  <c r="F146" i="43"/>
  <c r="F145" i="43"/>
  <c r="F144" i="43"/>
  <c r="F143" i="43"/>
  <c r="F142" i="43"/>
  <c r="F141" i="43"/>
  <c r="F140" i="43"/>
  <c r="F139" i="43"/>
  <c r="F138" i="43"/>
  <c r="F137" i="43"/>
  <c r="F136" i="43"/>
  <c r="F135" i="43"/>
  <c r="F134" i="43"/>
  <c r="F133" i="43"/>
  <c r="F132" i="43"/>
  <c r="F131" i="43"/>
  <c r="F130" i="43"/>
  <c r="F129" i="43"/>
  <c r="F128" i="43"/>
  <c r="F127" i="43"/>
  <c r="F126" i="43"/>
  <c r="F125" i="43"/>
  <c r="F124" i="43"/>
  <c r="F123" i="43"/>
  <c r="F122" i="43"/>
  <c r="F121" i="43"/>
  <c r="F120" i="43"/>
  <c r="F119" i="43"/>
  <c r="F118" i="43"/>
  <c r="F117" i="43"/>
  <c r="F116" i="43"/>
  <c r="F115" i="43"/>
  <c r="F114" i="43"/>
  <c r="F113" i="43"/>
  <c r="F112" i="43"/>
  <c r="F111" i="43"/>
  <c r="F110" i="43"/>
  <c r="F109" i="43"/>
  <c r="F108" i="43"/>
  <c r="F107" i="43"/>
  <c r="F106" i="43"/>
  <c r="F105" i="43"/>
  <c r="F104" i="43"/>
  <c r="F103" i="43"/>
  <c r="F102" i="43"/>
  <c r="F101" i="43"/>
  <c r="F100" i="43"/>
  <c r="F99" i="43"/>
  <c r="F98" i="43"/>
  <c r="F97" i="43"/>
  <c r="F96" i="43"/>
  <c r="F95" i="43"/>
  <c r="F94" i="43"/>
  <c r="F93" i="43"/>
  <c r="F92" i="43"/>
  <c r="F91" i="43"/>
  <c r="F90" i="43"/>
  <c r="F89" i="43"/>
  <c r="F88" i="43"/>
  <c r="F87" i="43"/>
  <c r="F86" i="43"/>
  <c r="F85" i="43"/>
  <c r="F84" i="43"/>
  <c r="F83" i="43"/>
  <c r="F82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57" i="43"/>
  <c r="F56" i="43"/>
  <c r="F55" i="43"/>
  <c r="F54" i="43"/>
  <c r="F53" i="43"/>
  <c r="F52" i="43"/>
  <c r="F51" i="43"/>
  <c r="F50" i="43"/>
  <c r="F49" i="43"/>
  <c r="F48" i="43"/>
  <c r="F47" i="43"/>
  <c r="F46" i="43"/>
  <c r="F45" i="43"/>
  <c r="F44" i="43"/>
  <c r="F43" i="43"/>
  <c r="F42" i="43"/>
  <c r="F41" i="43"/>
  <c r="F40" i="43"/>
  <c r="F39" i="43"/>
  <c r="F38" i="43"/>
  <c r="F37" i="43"/>
  <c r="F36" i="43"/>
  <c r="F35" i="43"/>
  <c r="F34" i="43"/>
  <c r="F33" i="43"/>
  <c r="F32" i="43"/>
  <c r="F31" i="43"/>
  <c r="F30" i="43"/>
  <c r="F29" i="43"/>
  <c r="F28" i="43"/>
  <c r="F27" i="43"/>
  <c r="F26" i="43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F6" i="43"/>
  <c r="F5" i="43"/>
  <c r="F4" i="43"/>
  <c r="F3" i="43"/>
  <c r="F182" i="42" l="1"/>
  <c r="F181" i="42"/>
  <c r="F180" i="42"/>
  <c r="F179" i="42"/>
  <c r="F178" i="42"/>
  <c r="F177" i="42"/>
  <c r="F176" i="42"/>
  <c r="F175" i="42"/>
  <c r="F174" i="42"/>
  <c r="F173" i="42"/>
  <c r="F172" i="42"/>
  <c r="F171" i="42"/>
  <c r="F170" i="42"/>
  <c r="F169" i="42"/>
  <c r="F168" i="42"/>
  <c r="F167" i="42"/>
  <c r="F166" i="42"/>
  <c r="F165" i="42"/>
  <c r="F164" i="42"/>
  <c r="F163" i="42"/>
  <c r="F162" i="42"/>
  <c r="F161" i="42"/>
  <c r="F160" i="42"/>
  <c r="F159" i="42"/>
  <c r="F158" i="42"/>
  <c r="F157" i="42"/>
  <c r="F156" i="42"/>
  <c r="F155" i="42"/>
  <c r="F154" i="42"/>
  <c r="F153" i="42"/>
  <c r="F152" i="42"/>
  <c r="F151" i="42"/>
  <c r="F150" i="42"/>
  <c r="F149" i="42"/>
  <c r="F148" i="42"/>
  <c r="F147" i="42"/>
  <c r="F146" i="42"/>
  <c r="F145" i="42"/>
  <c r="F144" i="42"/>
  <c r="F143" i="42"/>
  <c r="F142" i="42"/>
  <c r="F141" i="42"/>
  <c r="F140" i="42"/>
  <c r="F139" i="42"/>
  <c r="F138" i="42"/>
  <c r="F137" i="42"/>
  <c r="F136" i="42"/>
  <c r="F135" i="42"/>
  <c r="F134" i="42"/>
  <c r="F133" i="42"/>
  <c r="F132" i="42"/>
  <c r="F131" i="42"/>
  <c r="F130" i="42"/>
  <c r="F129" i="42"/>
  <c r="F128" i="42"/>
  <c r="F127" i="42"/>
  <c r="F126" i="42"/>
  <c r="F125" i="42"/>
  <c r="F124" i="42"/>
  <c r="F123" i="42"/>
  <c r="F122" i="42"/>
  <c r="F121" i="42"/>
  <c r="F120" i="42"/>
  <c r="F119" i="42"/>
  <c r="F118" i="42"/>
  <c r="F117" i="42"/>
  <c r="F116" i="42"/>
  <c r="F115" i="42"/>
  <c r="F114" i="42"/>
  <c r="F113" i="42"/>
  <c r="F112" i="42"/>
  <c r="F111" i="42"/>
  <c r="F110" i="42"/>
  <c r="F109" i="42"/>
  <c r="F108" i="42"/>
  <c r="F107" i="42"/>
  <c r="F106" i="42"/>
  <c r="F105" i="42"/>
  <c r="F104" i="42"/>
  <c r="F103" i="42"/>
  <c r="F102" i="42"/>
  <c r="F101" i="42"/>
  <c r="F100" i="42"/>
  <c r="F99" i="42"/>
  <c r="F98" i="42"/>
  <c r="F97" i="42"/>
  <c r="F96" i="42"/>
  <c r="F95" i="42"/>
  <c r="F94" i="42"/>
  <c r="F93" i="42"/>
  <c r="F92" i="42"/>
  <c r="F91" i="42"/>
  <c r="F90" i="42"/>
  <c r="F89" i="42"/>
  <c r="F88" i="42"/>
  <c r="F87" i="42"/>
  <c r="F86" i="42"/>
  <c r="F85" i="42"/>
  <c r="F84" i="42"/>
  <c r="F83" i="42"/>
  <c r="F82" i="42"/>
  <c r="F81" i="42"/>
  <c r="F80" i="42"/>
  <c r="F79" i="42"/>
  <c r="F78" i="42"/>
  <c r="F77" i="42"/>
  <c r="F76" i="42"/>
  <c r="F75" i="42"/>
  <c r="F74" i="42"/>
  <c r="F73" i="42"/>
  <c r="F72" i="42"/>
  <c r="F71" i="42"/>
  <c r="F70" i="42"/>
  <c r="F69" i="42"/>
  <c r="F68" i="42"/>
  <c r="F67" i="42"/>
  <c r="F66" i="42"/>
  <c r="F65" i="42"/>
  <c r="F64" i="42"/>
  <c r="F63" i="42"/>
  <c r="F62" i="42"/>
  <c r="F61" i="42"/>
  <c r="F60" i="42"/>
  <c r="F59" i="42"/>
  <c r="F58" i="42"/>
  <c r="F57" i="42"/>
  <c r="F56" i="42"/>
  <c r="F55" i="42"/>
  <c r="F54" i="42"/>
  <c r="F53" i="42"/>
  <c r="F52" i="42"/>
  <c r="F51" i="42"/>
  <c r="F50" i="42"/>
  <c r="F49" i="42"/>
  <c r="F48" i="42"/>
  <c r="F47" i="42"/>
  <c r="F46" i="42"/>
  <c r="F45" i="42"/>
  <c r="F44" i="42"/>
  <c r="F43" i="42"/>
  <c r="F42" i="42"/>
  <c r="F41" i="42"/>
  <c r="F40" i="42"/>
  <c r="F39" i="42"/>
  <c r="F38" i="42"/>
  <c r="F37" i="42"/>
  <c r="F36" i="42"/>
  <c r="F35" i="42"/>
  <c r="F34" i="42"/>
  <c r="F33" i="42"/>
  <c r="F32" i="42"/>
  <c r="F31" i="42"/>
  <c r="F30" i="42"/>
  <c r="F29" i="42"/>
  <c r="F28" i="42"/>
  <c r="F27" i="42"/>
  <c r="F26" i="42"/>
  <c r="F25" i="42"/>
  <c r="F24" i="42"/>
  <c r="F23" i="42"/>
  <c r="F22" i="42"/>
  <c r="F21" i="42"/>
  <c r="F20" i="42"/>
  <c r="F19" i="42"/>
  <c r="F18" i="42"/>
  <c r="F17" i="42"/>
  <c r="F16" i="42"/>
  <c r="F15" i="42"/>
  <c r="F14" i="42"/>
  <c r="F13" i="42"/>
  <c r="F12" i="42"/>
  <c r="F11" i="42"/>
  <c r="F10" i="42"/>
  <c r="F9" i="42"/>
  <c r="F8" i="42"/>
  <c r="F7" i="42"/>
  <c r="F6" i="42"/>
  <c r="F5" i="42"/>
  <c r="F4" i="42"/>
  <c r="F3" i="42"/>
  <c r="K183" i="42"/>
  <c r="F183" i="41" l="1"/>
  <c r="F182" i="40" l="1"/>
  <c r="F181" i="40"/>
  <c r="F180" i="40"/>
  <c r="F179" i="40"/>
  <c r="F178" i="40"/>
  <c r="F177" i="40"/>
  <c r="F176" i="40"/>
  <c r="F175" i="40"/>
  <c r="F174" i="40"/>
  <c r="F173" i="40"/>
  <c r="F172" i="40"/>
  <c r="F171" i="40"/>
  <c r="F170" i="40"/>
  <c r="F169" i="40"/>
  <c r="F168" i="40"/>
  <c r="F167" i="40"/>
  <c r="F166" i="40"/>
  <c r="F165" i="40"/>
  <c r="F164" i="40"/>
  <c r="F163" i="40"/>
  <c r="F162" i="40"/>
  <c r="F161" i="40"/>
  <c r="F160" i="40"/>
  <c r="F159" i="40"/>
  <c r="F158" i="40"/>
  <c r="F157" i="40"/>
  <c r="F156" i="40"/>
  <c r="F155" i="40"/>
  <c r="F154" i="40"/>
  <c r="F153" i="40"/>
  <c r="F152" i="40"/>
  <c r="F151" i="40"/>
  <c r="F150" i="40"/>
  <c r="F149" i="40"/>
  <c r="F148" i="40"/>
  <c r="F147" i="40"/>
  <c r="F146" i="40"/>
  <c r="F145" i="40"/>
  <c r="F144" i="40"/>
  <c r="F143" i="40"/>
  <c r="F142" i="40"/>
  <c r="F141" i="40"/>
  <c r="F140" i="40"/>
  <c r="F139" i="40"/>
  <c r="F138" i="40"/>
  <c r="F137" i="40"/>
  <c r="F136" i="40"/>
  <c r="F135" i="40"/>
  <c r="F134" i="40"/>
  <c r="F133" i="40"/>
  <c r="F132" i="40"/>
  <c r="F131" i="40"/>
  <c r="F130" i="40"/>
  <c r="F129" i="40"/>
  <c r="F128" i="40"/>
  <c r="F127" i="40"/>
  <c r="F126" i="40"/>
  <c r="F125" i="40"/>
  <c r="F124" i="40"/>
  <c r="F123" i="40"/>
  <c r="F122" i="40"/>
  <c r="F121" i="40"/>
  <c r="F120" i="40"/>
  <c r="F119" i="40"/>
  <c r="F118" i="40"/>
  <c r="F117" i="40"/>
  <c r="F116" i="40"/>
  <c r="F115" i="40"/>
  <c r="F114" i="40"/>
  <c r="F113" i="40"/>
  <c r="F112" i="40"/>
  <c r="F111" i="40"/>
  <c r="F110" i="40"/>
  <c r="F109" i="40"/>
  <c r="F108" i="40"/>
  <c r="F107" i="40"/>
  <c r="F106" i="40"/>
  <c r="F105" i="40"/>
  <c r="F104" i="40"/>
  <c r="F103" i="40"/>
  <c r="F102" i="40"/>
  <c r="F101" i="40"/>
  <c r="F100" i="40"/>
  <c r="F99" i="40"/>
  <c r="F98" i="40"/>
  <c r="F97" i="40"/>
  <c r="F96" i="40"/>
  <c r="F95" i="40"/>
  <c r="F94" i="40"/>
  <c r="F93" i="40"/>
  <c r="F92" i="40"/>
  <c r="F91" i="40"/>
  <c r="F89" i="40"/>
  <c r="F88" i="40"/>
  <c r="F87" i="40"/>
  <c r="F86" i="40"/>
  <c r="F85" i="40"/>
  <c r="F84" i="40"/>
  <c r="F83" i="40"/>
  <c r="F82" i="40"/>
  <c r="F81" i="40"/>
  <c r="F80" i="40"/>
  <c r="F79" i="40"/>
  <c r="F78" i="40"/>
  <c r="F77" i="40"/>
  <c r="F76" i="40"/>
  <c r="F75" i="40"/>
  <c r="F74" i="40"/>
  <c r="F73" i="40"/>
  <c r="F72" i="40"/>
  <c r="F71" i="40"/>
  <c r="F70" i="40"/>
  <c r="F69" i="40"/>
  <c r="F68" i="40"/>
  <c r="F67" i="40"/>
  <c r="F66" i="40"/>
  <c r="F65" i="40"/>
  <c r="F64" i="40"/>
  <c r="F63" i="40"/>
  <c r="F62" i="40"/>
  <c r="F61" i="40"/>
  <c r="F60" i="40"/>
  <c r="F59" i="40"/>
  <c r="F58" i="40"/>
  <c r="F57" i="40"/>
  <c r="F56" i="40"/>
  <c r="F55" i="40"/>
  <c r="F54" i="40"/>
  <c r="F53" i="40"/>
  <c r="F52" i="40"/>
  <c r="F51" i="40"/>
  <c r="F50" i="40"/>
  <c r="F49" i="40"/>
  <c r="F48" i="40"/>
  <c r="F47" i="40"/>
  <c r="F46" i="40"/>
  <c r="F45" i="40"/>
  <c r="F44" i="40"/>
  <c r="F43" i="40"/>
  <c r="F42" i="40"/>
  <c r="F41" i="40"/>
  <c r="F40" i="40"/>
  <c r="F39" i="40"/>
  <c r="F38" i="40"/>
  <c r="F37" i="40"/>
  <c r="F36" i="40"/>
  <c r="F35" i="40"/>
  <c r="F34" i="40"/>
  <c r="F33" i="40"/>
  <c r="F32" i="40"/>
  <c r="F31" i="40"/>
  <c r="F30" i="40"/>
  <c r="F29" i="40"/>
  <c r="F28" i="40"/>
  <c r="F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7" i="40"/>
  <c r="F6" i="40"/>
  <c r="F5" i="40"/>
  <c r="F4" i="40"/>
  <c r="F3" i="40"/>
  <c r="D67" i="7"/>
  <c r="AJ67" i="7"/>
  <c r="AF67" i="7"/>
  <c r="AB67" i="7"/>
  <c r="X67" i="7"/>
  <c r="T67" i="7"/>
  <c r="P67" i="7"/>
  <c r="L67" i="7"/>
  <c r="H67" i="7"/>
  <c r="S45" i="7"/>
  <c r="F128" i="47"/>
  <c r="F129" i="47"/>
  <c r="F130" i="47"/>
  <c r="F128" i="45"/>
  <c r="F129" i="45"/>
  <c r="F130" i="45"/>
  <c r="F131" i="45"/>
  <c r="F198" i="40" l="1"/>
  <c r="J17" i="52"/>
  <c r="J14" i="53"/>
  <c r="H181" i="29"/>
  <c r="E181" i="29"/>
  <c r="H180" i="29"/>
  <c r="H179" i="29"/>
  <c r="H178" i="29"/>
  <c r="H177" i="29"/>
  <c r="H176" i="29"/>
  <c r="H175" i="29"/>
  <c r="H174" i="29"/>
  <c r="H173" i="29"/>
  <c r="M172" i="29"/>
  <c r="H172" i="29"/>
  <c r="H171" i="29"/>
  <c r="N170" i="29"/>
  <c r="H170" i="29"/>
  <c r="H169" i="29"/>
  <c r="H168" i="29"/>
  <c r="H167" i="29"/>
  <c r="H166" i="29"/>
  <c r="H165" i="29"/>
  <c r="F165" i="29"/>
  <c r="H164" i="29"/>
  <c r="H163" i="29"/>
  <c r="H162" i="29"/>
  <c r="K161" i="29"/>
  <c r="H161" i="29"/>
  <c r="H160" i="29"/>
  <c r="H159" i="29"/>
  <c r="H158" i="29"/>
  <c r="H157" i="29"/>
  <c r="H156" i="29"/>
  <c r="H155" i="29"/>
  <c r="H154" i="29"/>
  <c r="H153" i="29"/>
  <c r="H152" i="29"/>
  <c r="H151" i="29"/>
  <c r="H150" i="29"/>
  <c r="H149" i="29"/>
  <c r="H148" i="29"/>
  <c r="H147" i="29"/>
  <c r="H146" i="29"/>
  <c r="H145" i="29"/>
  <c r="H144" i="29"/>
  <c r="H143" i="29"/>
  <c r="H142" i="29"/>
  <c r="H141" i="29"/>
  <c r="H140" i="29"/>
  <c r="H139" i="29"/>
  <c r="H138" i="29"/>
  <c r="H137" i="29"/>
  <c r="H136" i="29"/>
  <c r="F136" i="29"/>
  <c r="H135" i="29"/>
  <c r="H134" i="29"/>
  <c r="H133" i="29"/>
  <c r="H132" i="29"/>
  <c r="H131" i="29"/>
  <c r="J130" i="29"/>
  <c r="H130" i="29"/>
  <c r="K129" i="29"/>
  <c r="J129" i="29"/>
  <c r="H129" i="29"/>
  <c r="K128" i="29"/>
  <c r="J128" i="29"/>
  <c r="H128" i="29"/>
  <c r="K127" i="29"/>
  <c r="H127" i="29"/>
  <c r="H126" i="29"/>
  <c r="H125" i="29"/>
  <c r="H124" i="29"/>
  <c r="H123" i="29"/>
  <c r="H122" i="29"/>
  <c r="H121" i="29"/>
  <c r="H120" i="29"/>
  <c r="H119" i="29"/>
  <c r="H118" i="29"/>
  <c r="H117" i="29"/>
  <c r="H116" i="29"/>
  <c r="F116" i="29"/>
  <c r="H115" i="29"/>
  <c r="G115" i="29"/>
  <c r="H114" i="29"/>
  <c r="H113" i="29"/>
  <c r="H112" i="29"/>
  <c r="H111" i="29"/>
  <c r="H110" i="29"/>
  <c r="K109" i="29"/>
  <c r="H109" i="29"/>
  <c r="H108" i="29"/>
  <c r="H107" i="29"/>
  <c r="N106" i="29"/>
  <c r="H106" i="29"/>
  <c r="H105" i="29"/>
  <c r="H104" i="29"/>
  <c r="H103" i="29"/>
  <c r="H102" i="29"/>
  <c r="H101" i="29"/>
  <c r="H100" i="29"/>
  <c r="H99" i="29"/>
  <c r="H98" i="29"/>
  <c r="H97" i="29"/>
  <c r="H96" i="29"/>
  <c r="H95" i="29"/>
  <c r="H94" i="29"/>
  <c r="H93" i="29"/>
  <c r="H92" i="29"/>
  <c r="H91" i="29"/>
  <c r="H90" i="29"/>
  <c r="H89" i="29"/>
  <c r="H88" i="29"/>
  <c r="H87" i="29"/>
  <c r="H86" i="29"/>
  <c r="E86" i="29"/>
  <c r="H85" i="29"/>
  <c r="H84" i="29"/>
  <c r="H83" i="29"/>
  <c r="H82" i="29"/>
  <c r="H81" i="29"/>
  <c r="F81" i="29"/>
  <c r="H80" i="29"/>
  <c r="H79" i="29"/>
  <c r="H78" i="29"/>
  <c r="H77" i="29"/>
  <c r="H76" i="29"/>
  <c r="H75" i="29"/>
  <c r="H74" i="29"/>
  <c r="H73" i="29"/>
  <c r="H72" i="29"/>
  <c r="H71" i="29"/>
  <c r="H70" i="29"/>
  <c r="H69" i="29"/>
  <c r="H68" i="29"/>
  <c r="H67" i="29"/>
  <c r="E67" i="29"/>
  <c r="H66" i="29"/>
  <c r="H65" i="29"/>
  <c r="H64" i="29"/>
  <c r="H63" i="29"/>
  <c r="H62" i="29"/>
  <c r="H61" i="29"/>
  <c r="H60" i="29"/>
  <c r="H59" i="29"/>
  <c r="H58" i="29"/>
  <c r="H57" i="29"/>
  <c r="H56" i="29"/>
  <c r="H55" i="29"/>
  <c r="H54" i="29"/>
  <c r="H53" i="29"/>
  <c r="H52" i="29"/>
  <c r="H51" i="29"/>
  <c r="H50" i="29"/>
  <c r="H49" i="29"/>
  <c r="H48" i="29"/>
  <c r="H47" i="29"/>
  <c r="H46" i="29"/>
  <c r="H45" i="29"/>
  <c r="H44" i="29"/>
  <c r="H43" i="29"/>
  <c r="H42" i="29"/>
  <c r="H41" i="29"/>
  <c r="H40" i="29"/>
  <c r="H39" i="29"/>
  <c r="H38" i="29"/>
  <c r="H37" i="29"/>
  <c r="H36" i="29"/>
  <c r="H35" i="29"/>
  <c r="H34" i="29"/>
  <c r="H33" i="29"/>
  <c r="H32" i="29"/>
  <c r="H31" i="29"/>
  <c r="H30" i="29"/>
  <c r="H29" i="29"/>
  <c r="H28" i="29"/>
  <c r="H27" i="29"/>
  <c r="H26" i="29"/>
  <c r="H25" i="29"/>
  <c r="H24" i="29"/>
  <c r="H23" i="29"/>
  <c r="H22" i="29"/>
  <c r="E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H6" i="29"/>
  <c r="H5" i="29"/>
  <c r="H4" i="29"/>
  <c r="H3" i="29"/>
  <c r="E3" i="29"/>
  <c r="H2" i="29"/>
  <c r="B21" i="16"/>
  <c r="B20" i="16"/>
  <c r="B21" i="15"/>
  <c r="B20" i="15"/>
  <c r="B21" i="14"/>
  <c r="B20" i="14"/>
  <c r="B21" i="18"/>
  <c r="B20" i="18"/>
  <c r="B21" i="20"/>
  <c r="B20" i="20"/>
  <c r="I7" i="20"/>
  <c r="B1" i="20"/>
  <c r="B1" i="15" s="1"/>
  <c r="B21" i="13"/>
  <c r="B20" i="13"/>
  <c r="F190" i="51"/>
  <c r="F192" i="51" s="1"/>
  <c r="G189" i="51"/>
  <c r="G188" i="51"/>
  <c r="J182" i="51"/>
  <c r="F182" i="51"/>
  <c r="O181" i="29" s="1"/>
  <c r="J181" i="51"/>
  <c r="F181" i="51"/>
  <c r="O180" i="29" s="1"/>
  <c r="J180" i="51"/>
  <c r="F180" i="51"/>
  <c r="O179" i="29" s="1"/>
  <c r="J179" i="51"/>
  <c r="F179" i="51"/>
  <c r="O178" i="29" s="1"/>
  <c r="J178" i="51"/>
  <c r="F178" i="51"/>
  <c r="O177" i="29" s="1"/>
  <c r="J177" i="51"/>
  <c r="F177" i="51"/>
  <c r="O176" i="29" s="1"/>
  <c r="J176" i="51"/>
  <c r="F176" i="51"/>
  <c r="O175" i="29" s="1"/>
  <c r="J175" i="51"/>
  <c r="F175" i="51"/>
  <c r="O174" i="29" s="1"/>
  <c r="J174" i="51"/>
  <c r="F174" i="51"/>
  <c r="O173" i="29" s="1"/>
  <c r="J173" i="51"/>
  <c r="F173" i="51"/>
  <c r="O172" i="29" s="1"/>
  <c r="J172" i="51"/>
  <c r="F172" i="51"/>
  <c r="O171" i="29" s="1"/>
  <c r="J171" i="51"/>
  <c r="F171" i="51"/>
  <c r="O170" i="29" s="1"/>
  <c r="J170" i="51"/>
  <c r="F170" i="51"/>
  <c r="O169" i="29" s="1"/>
  <c r="J169" i="51"/>
  <c r="F169" i="51"/>
  <c r="O168" i="29" s="1"/>
  <c r="J168" i="51"/>
  <c r="F168" i="51"/>
  <c r="O167" i="29" s="1"/>
  <c r="J167" i="51"/>
  <c r="F167" i="51"/>
  <c r="O166" i="29" s="1"/>
  <c r="J166" i="51"/>
  <c r="F166" i="51"/>
  <c r="O165" i="29" s="1"/>
  <c r="J165" i="51"/>
  <c r="F165" i="51"/>
  <c r="O164" i="29" s="1"/>
  <c r="J164" i="51"/>
  <c r="F164" i="51"/>
  <c r="O163" i="29" s="1"/>
  <c r="J163" i="51"/>
  <c r="F163" i="51"/>
  <c r="O162" i="29" s="1"/>
  <c r="J162" i="51"/>
  <c r="F162" i="51"/>
  <c r="O161" i="29" s="1"/>
  <c r="J161" i="51"/>
  <c r="F161" i="51"/>
  <c r="O160" i="29" s="1"/>
  <c r="J160" i="51"/>
  <c r="F160" i="51"/>
  <c r="O159" i="29" s="1"/>
  <c r="J159" i="51"/>
  <c r="F159" i="51"/>
  <c r="O158" i="29" s="1"/>
  <c r="J158" i="51"/>
  <c r="F158" i="51"/>
  <c r="O157" i="29" s="1"/>
  <c r="J157" i="51"/>
  <c r="F157" i="51"/>
  <c r="O156" i="29" s="1"/>
  <c r="J156" i="51"/>
  <c r="F156" i="51"/>
  <c r="O155" i="29" s="1"/>
  <c r="J155" i="51"/>
  <c r="F155" i="51"/>
  <c r="O154" i="29" s="1"/>
  <c r="J154" i="51"/>
  <c r="F154" i="51"/>
  <c r="O153" i="29" s="1"/>
  <c r="J153" i="51"/>
  <c r="F153" i="51"/>
  <c r="O152" i="29" s="1"/>
  <c r="J152" i="51"/>
  <c r="F152" i="51"/>
  <c r="O151" i="29" s="1"/>
  <c r="J151" i="51"/>
  <c r="F151" i="51"/>
  <c r="O150" i="29" s="1"/>
  <c r="J150" i="51"/>
  <c r="F150" i="51"/>
  <c r="O149" i="29" s="1"/>
  <c r="J149" i="51"/>
  <c r="F149" i="51"/>
  <c r="O148" i="29" s="1"/>
  <c r="J148" i="51"/>
  <c r="F148" i="51"/>
  <c r="O147" i="29" s="1"/>
  <c r="J147" i="51"/>
  <c r="F147" i="51"/>
  <c r="O146" i="29" s="1"/>
  <c r="J146" i="51"/>
  <c r="F146" i="51"/>
  <c r="O145" i="29" s="1"/>
  <c r="J145" i="51"/>
  <c r="F145" i="51"/>
  <c r="O144" i="29" s="1"/>
  <c r="J144" i="51"/>
  <c r="F144" i="51"/>
  <c r="O143" i="29" s="1"/>
  <c r="J143" i="51"/>
  <c r="F143" i="51"/>
  <c r="O142" i="29" s="1"/>
  <c r="J142" i="51"/>
  <c r="F142" i="51"/>
  <c r="O141" i="29" s="1"/>
  <c r="J141" i="51"/>
  <c r="F141" i="51"/>
  <c r="O140" i="29" s="1"/>
  <c r="J140" i="51"/>
  <c r="F140" i="51"/>
  <c r="O139" i="29" s="1"/>
  <c r="J139" i="51"/>
  <c r="F139" i="51"/>
  <c r="O138" i="29" s="1"/>
  <c r="J138" i="51"/>
  <c r="F138" i="51"/>
  <c r="O137" i="29" s="1"/>
  <c r="J137" i="51"/>
  <c r="F137" i="51"/>
  <c r="O136" i="29" s="1"/>
  <c r="J136" i="51"/>
  <c r="F136" i="51"/>
  <c r="O135" i="29" s="1"/>
  <c r="J135" i="51"/>
  <c r="F135" i="51"/>
  <c r="O134" i="29" s="1"/>
  <c r="J134" i="51"/>
  <c r="F134" i="51"/>
  <c r="O133" i="29" s="1"/>
  <c r="J133" i="51"/>
  <c r="F133" i="51"/>
  <c r="O132" i="29" s="1"/>
  <c r="J132" i="51"/>
  <c r="F132" i="51"/>
  <c r="O131" i="29" s="1"/>
  <c r="J131" i="51"/>
  <c r="F131" i="51"/>
  <c r="O130" i="29" s="1"/>
  <c r="J130" i="51"/>
  <c r="F130" i="51"/>
  <c r="O129" i="29" s="1"/>
  <c r="J129" i="51"/>
  <c r="F129" i="51"/>
  <c r="O128" i="29" s="1"/>
  <c r="J128" i="51"/>
  <c r="F128" i="51"/>
  <c r="O127" i="29" s="1"/>
  <c r="J127" i="51"/>
  <c r="F127" i="51"/>
  <c r="O126" i="29" s="1"/>
  <c r="J126" i="51"/>
  <c r="F126" i="51"/>
  <c r="O125" i="29" s="1"/>
  <c r="J125" i="51"/>
  <c r="F125" i="51"/>
  <c r="O124" i="29" s="1"/>
  <c r="J124" i="51"/>
  <c r="F124" i="51"/>
  <c r="O123" i="29" s="1"/>
  <c r="J123" i="51"/>
  <c r="F123" i="51"/>
  <c r="O122" i="29" s="1"/>
  <c r="J122" i="51"/>
  <c r="F122" i="51"/>
  <c r="O121" i="29" s="1"/>
  <c r="J121" i="51"/>
  <c r="F121" i="51"/>
  <c r="O120" i="29" s="1"/>
  <c r="J120" i="51"/>
  <c r="F120" i="51"/>
  <c r="O119" i="29" s="1"/>
  <c r="J119" i="51"/>
  <c r="F119" i="51"/>
  <c r="O118" i="29" s="1"/>
  <c r="J118" i="51"/>
  <c r="F118" i="51"/>
  <c r="O117" i="29" s="1"/>
  <c r="J117" i="51"/>
  <c r="F117" i="51"/>
  <c r="O116" i="29" s="1"/>
  <c r="J116" i="51"/>
  <c r="F116" i="51"/>
  <c r="O115" i="29" s="1"/>
  <c r="J115" i="51"/>
  <c r="F115" i="51"/>
  <c r="O114" i="29" s="1"/>
  <c r="J114" i="51"/>
  <c r="F114" i="51"/>
  <c r="O113" i="29" s="1"/>
  <c r="J113" i="51"/>
  <c r="F113" i="51"/>
  <c r="O112" i="29" s="1"/>
  <c r="J112" i="51"/>
  <c r="F112" i="51"/>
  <c r="O111" i="29" s="1"/>
  <c r="J111" i="51"/>
  <c r="F111" i="51"/>
  <c r="O110" i="29" s="1"/>
  <c r="J110" i="51"/>
  <c r="F110" i="51"/>
  <c r="O109" i="29" s="1"/>
  <c r="J109" i="51"/>
  <c r="F109" i="51"/>
  <c r="O108" i="29" s="1"/>
  <c r="J108" i="51"/>
  <c r="F108" i="51"/>
  <c r="O107" i="29" s="1"/>
  <c r="J107" i="51"/>
  <c r="F107" i="51"/>
  <c r="O106" i="29" s="1"/>
  <c r="J106" i="51"/>
  <c r="F106" i="51"/>
  <c r="O105" i="29" s="1"/>
  <c r="J105" i="51"/>
  <c r="F105" i="51"/>
  <c r="O104" i="29" s="1"/>
  <c r="J104" i="51"/>
  <c r="F104" i="51"/>
  <c r="O103" i="29" s="1"/>
  <c r="J103" i="51"/>
  <c r="F103" i="51"/>
  <c r="O102" i="29" s="1"/>
  <c r="J102" i="51"/>
  <c r="F102" i="51"/>
  <c r="O101" i="29" s="1"/>
  <c r="J101" i="51"/>
  <c r="F101" i="51"/>
  <c r="O100" i="29" s="1"/>
  <c r="J100" i="51"/>
  <c r="F100" i="51"/>
  <c r="O99" i="29" s="1"/>
  <c r="J99" i="51"/>
  <c r="F99" i="51"/>
  <c r="O98" i="29" s="1"/>
  <c r="J98" i="51"/>
  <c r="F98" i="51"/>
  <c r="O97" i="29" s="1"/>
  <c r="J97" i="51"/>
  <c r="F97" i="51"/>
  <c r="O96" i="29" s="1"/>
  <c r="J96" i="51"/>
  <c r="F96" i="51"/>
  <c r="O95" i="29" s="1"/>
  <c r="J95" i="51"/>
  <c r="F95" i="51"/>
  <c r="O94" i="29" s="1"/>
  <c r="J94" i="51"/>
  <c r="F94" i="51"/>
  <c r="O93" i="29" s="1"/>
  <c r="J93" i="51"/>
  <c r="F93" i="51"/>
  <c r="O92" i="29" s="1"/>
  <c r="J92" i="51"/>
  <c r="F92" i="51"/>
  <c r="O91" i="29" s="1"/>
  <c r="J91" i="51"/>
  <c r="F91" i="51"/>
  <c r="O90" i="29" s="1"/>
  <c r="J90" i="51"/>
  <c r="F90" i="51"/>
  <c r="O89" i="29" s="1"/>
  <c r="J89" i="51"/>
  <c r="F89" i="51"/>
  <c r="O88" i="29" s="1"/>
  <c r="J88" i="51"/>
  <c r="F88" i="51"/>
  <c r="O87" i="29" s="1"/>
  <c r="J87" i="51"/>
  <c r="F87" i="51"/>
  <c r="O86" i="29" s="1"/>
  <c r="J86" i="51"/>
  <c r="F86" i="51"/>
  <c r="O85" i="29" s="1"/>
  <c r="J85" i="51"/>
  <c r="F85" i="51"/>
  <c r="O84" i="29" s="1"/>
  <c r="J84" i="51"/>
  <c r="F84" i="51"/>
  <c r="O83" i="29" s="1"/>
  <c r="J83" i="51"/>
  <c r="F83" i="51"/>
  <c r="O82" i="29" s="1"/>
  <c r="J82" i="51"/>
  <c r="F82" i="51"/>
  <c r="O81" i="29" s="1"/>
  <c r="J81" i="51"/>
  <c r="F81" i="51"/>
  <c r="O80" i="29" s="1"/>
  <c r="J80" i="51"/>
  <c r="F80" i="51"/>
  <c r="O79" i="29" s="1"/>
  <c r="J79" i="51"/>
  <c r="F79" i="51"/>
  <c r="O78" i="29" s="1"/>
  <c r="J78" i="51"/>
  <c r="F78" i="51"/>
  <c r="O77" i="29" s="1"/>
  <c r="J77" i="51"/>
  <c r="F77" i="51"/>
  <c r="O76" i="29" s="1"/>
  <c r="J76" i="51"/>
  <c r="F76" i="51"/>
  <c r="O75" i="29" s="1"/>
  <c r="J75" i="51"/>
  <c r="F75" i="51"/>
  <c r="O74" i="29" s="1"/>
  <c r="J74" i="51"/>
  <c r="F74" i="51"/>
  <c r="O73" i="29" s="1"/>
  <c r="J73" i="51"/>
  <c r="F73" i="51"/>
  <c r="O72" i="29" s="1"/>
  <c r="J72" i="51"/>
  <c r="F72" i="51"/>
  <c r="O71" i="29" s="1"/>
  <c r="J71" i="51"/>
  <c r="F71" i="51"/>
  <c r="O70" i="29" s="1"/>
  <c r="J70" i="51"/>
  <c r="F70" i="51"/>
  <c r="O69" i="29" s="1"/>
  <c r="J69" i="51"/>
  <c r="F69" i="51"/>
  <c r="O68" i="29" s="1"/>
  <c r="J68" i="51"/>
  <c r="F68" i="51"/>
  <c r="O67" i="29" s="1"/>
  <c r="J67" i="51"/>
  <c r="F67" i="51"/>
  <c r="O66" i="29" s="1"/>
  <c r="J66" i="51"/>
  <c r="F66" i="51"/>
  <c r="O65" i="29" s="1"/>
  <c r="J65" i="51"/>
  <c r="F65" i="51"/>
  <c r="O64" i="29" s="1"/>
  <c r="J64" i="51"/>
  <c r="F64" i="51"/>
  <c r="O63" i="29" s="1"/>
  <c r="J63" i="51"/>
  <c r="F63" i="51"/>
  <c r="O62" i="29" s="1"/>
  <c r="J62" i="51"/>
  <c r="F62" i="51"/>
  <c r="O61" i="29" s="1"/>
  <c r="J61" i="51"/>
  <c r="F61" i="51"/>
  <c r="O60" i="29" s="1"/>
  <c r="J60" i="51"/>
  <c r="F60" i="51"/>
  <c r="O59" i="29" s="1"/>
  <c r="J59" i="51"/>
  <c r="F59" i="51"/>
  <c r="O58" i="29" s="1"/>
  <c r="J58" i="51"/>
  <c r="F58" i="51"/>
  <c r="O57" i="29" s="1"/>
  <c r="J57" i="51"/>
  <c r="F57" i="51"/>
  <c r="O56" i="29" s="1"/>
  <c r="J56" i="51"/>
  <c r="F56" i="51"/>
  <c r="O55" i="29" s="1"/>
  <c r="J55" i="51"/>
  <c r="F55" i="51"/>
  <c r="O54" i="29" s="1"/>
  <c r="J54" i="51"/>
  <c r="F54" i="51"/>
  <c r="O53" i="29" s="1"/>
  <c r="J53" i="51"/>
  <c r="F53" i="51"/>
  <c r="O52" i="29" s="1"/>
  <c r="J52" i="51"/>
  <c r="F52" i="51"/>
  <c r="O51" i="29" s="1"/>
  <c r="J51" i="51"/>
  <c r="F51" i="51"/>
  <c r="O50" i="29" s="1"/>
  <c r="J50" i="51"/>
  <c r="F50" i="51"/>
  <c r="O49" i="29" s="1"/>
  <c r="J49" i="51"/>
  <c r="F49" i="51"/>
  <c r="O48" i="29" s="1"/>
  <c r="J48" i="51"/>
  <c r="F48" i="51"/>
  <c r="O47" i="29" s="1"/>
  <c r="J47" i="51"/>
  <c r="F47" i="51"/>
  <c r="O46" i="29" s="1"/>
  <c r="J46" i="51"/>
  <c r="F46" i="51"/>
  <c r="O45" i="29" s="1"/>
  <c r="J45" i="51"/>
  <c r="F45" i="51"/>
  <c r="O44" i="29" s="1"/>
  <c r="J44" i="51"/>
  <c r="F44" i="51"/>
  <c r="O43" i="29" s="1"/>
  <c r="J43" i="51"/>
  <c r="F43" i="51"/>
  <c r="O42" i="29" s="1"/>
  <c r="J42" i="51"/>
  <c r="F42" i="51"/>
  <c r="O41" i="29" s="1"/>
  <c r="J41" i="51"/>
  <c r="F41" i="51"/>
  <c r="O40" i="29" s="1"/>
  <c r="J40" i="51"/>
  <c r="F40" i="51"/>
  <c r="O39" i="29" s="1"/>
  <c r="J39" i="51"/>
  <c r="F39" i="51"/>
  <c r="O38" i="29" s="1"/>
  <c r="J38" i="51"/>
  <c r="F38" i="51"/>
  <c r="O37" i="29" s="1"/>
  <c r="J37" i="51"/>
  <c r="F37" i="51"/>
  <c r="O36" i="29" s="1"/>
  <c r="J36" i="51"/>
  <c r="F36" i="51"/>
  <c r="O35" i="29" s="1"/>
  <c r="J35" i="51"/>
  <c r="F35" i="51"/>
  <c r="O34" i="29" s="1"/>
  <c r="J34" i="51"/>
  <c r="F34" i="51"/>
  <c r="O33" i="29" s="1"/>
  <c r="J33" i="51"/>
  <c r="F33" i="51"/>
  <c r="O32" i="29" s="1"/>
  <c r="J32" i="51"/>
  <c r="F32" i="51"/>
  <c r="O31" i="29" s="1"/>
  <c r="J31" i="51"/>
  <c r="F31" i="51"/>
  <c r="O30" i="29" s="1"/>
  <c r="J30" i="51"/>
  <c r="F30" i="51"/>
  <c r="O29" i="29" s="1"/>
  <c r="J29" i="51"/>
  <c r="F29" i="51"/>
  <c r="O28" i="29" s="1"/>
  <c r="J28" i="51"/>
  <c r="F28" i="51"/>
  <c r="O27" i="29" s="1"/>
  <c r="J27" i="51"/>
  <c r="F27" i="51"/>
  <c r="O26" i="29" s="1"/>
  <c r="J26" i="51"/>
  <c r="F26" i="51"/>
  <c r="O25" i="29" s="1"/>
  <c r="J25" i="51"/>
  <c r="F25" i="51"/>
  <c r="O24" i="29" s="1"/>
  <c r="J24" i="51"/>
  <c r="F24" i="51"/>
  <c r="O23" i="29" s="1"/>
  <c r="J23" i="51"/>
  <c r="F23" i="51"/>
  <c r="O22" i="29" s="1"/>
  <c r="J22" i="51"/>
  <c r="F22" i="51"/>
  <c r="O21" i="29" s="1"/>
  <c r="J21" i="51"/>
  <c r="F21" i="51"/>
  <c r="O20" i="29" s="1"/>
  <c r="J20" i="51"/>
  <c r="F20" i="51"/>
  <c r="O19" i="29" s="1"/>
  <c r="J19" i="51"/>
  <c r="F19" i="51"/>
  <c r="O18" i="29" s="1"/>
  <c r="J18" i="51"/>
  <c r="F18" i="51"/>
  <c r="O17" i="29" s="1"/>
  <c r="J17" i="51"/>
  <c r="F17" i="51"/>
  <c r="O16" i="29" s="1"/>
  <c r="J16" i="51"/>
  <c r="F16" i="51"/>
  <c r="O15" i="29" s="1"/>
  <c r="J15" i="51"/>
  <c r="F15" i="51"/>
  <c r="O14" i="29" s="1"/>
  <c r="J14" i="51"/>
  <c r="F14" i="51"/>
  <c r="O13" i="29" s="1"/>
  <c r="J13" i="51"/>
  <c r="F13" i="51"/>
  <c r="O12" i="29" s="1"/>
  <c r="J12" i="51"/>
  <c r="F12" i="51"/>
  <c r="O11" i="29" s="1"/>
  <c r="J11" i="51"/>
  <c r="O10" i="29"/>
  <c r="J10" i="51"/>
  <c r="F10" i="51"/>
  <c r="O9" i="29" s="1"/>
  <c r="J9" i="51"/>
  <c r="F9" i="51"/>
  <c r="O8" i="29" s="1"/>
  <c r="J8" i="51"/>
  <c r="F8" i="51"/>
  <c r="O7" i="29" s="1"/>
  <c r="J7" i="51"/>
  <c r="F7" i="51"/>
  <c r="O6" i="29" s="1"/>
  <c r="J6" i="51"/>
  <c r="F6" i="51"/>
  <c r="O5" i="29" s="1"/>
  <c r="J5" i="51"/>
  <c r="F5" i="51"/>
  <c r="O4" i="29" s="1"/>
  <c r="J4" i="51"/>
  <c r="F4" i="51"/>
  <c r="O3" i="29" s="1"/>
  <c r="F3" i="51"/>
  <c r="F190" i="50"/>
  <c r="E190" i="50"/>
  <c r="G189" i="50"/>
  <c r="G188" i="50"/>
  <c r="N181" i="29"/>
  <c r="N180" i="29"/>
  <c r="N179" i="29"/>
  <c r="N178" i="29"/>
  <c r="N177" i="29"/>
  <c r="N176" i="29"/>
  <c r="N175" i="29"/>
  <c r="N174" i="29"/>
  <c r="N173" i="29"/>
  <c r="N172" i="29"/>
  <c r="N171" i="29"/>
  <c r="N169" i="29"/>
  <c r="N168" i="29"/>
  <c r="N167" i="29"/>
  <c r="N166" i="29"/>
  <c r="N165" i="29"/>
  <c r="N164" i="29"/>
  <c r="N163" i="29"/>
  <c r="N162" i="29"/>
  <c r="N161" i="29"/>
  <c r="N160" i="29"/>
  <c r="N159" i="29"/>
  <c r="N158" i="29"/>
  <c r="N157" i="29"/>
  <c r="N156" i="29"/>
  <c r="N155" i="29"/>
  <c r="N154" i="29"/>
  <c r="N153" i="29"/>
  <c r="N152" i="29"/>
  <c r="N151" i="29"/>
  <c r="N150" i="29"/>
  <c r="N149" i="29"/>
  <c r="N148" i="29"/>
  <c r="N147" i="29"/>
  <c r="N146" i="29"/>
  <c r="N145" i="29"/>
  <c r="N144" i="29"/>
  <c r="N143" i="29"/>
  <c r="N142" i="29"/>
  <c r="N141" i="29"/>
  <c r="N140" i="29"/>
  <c r="N139" i="29"/>
  <c r="N138" i="29"/>
  <c r="N137" i="29"/>
  <c r="N136" i="29"/>
  <c r="N135" i="29"/>
  <c r="N134" i="29"/>
  <c r="N133" i="29"/>
  <c r="N132" i="29"/>
  <c r="N131" i="29"/>
  <c r="N130" i="29"/>
  <c r="N129" i="29"/>
  <c r="N128" i="29"/>
  <c r="N127" i="29"/>
  <c r="N126" i="29"/>
  <c r="N125" i="29"/>
  <c r="N124" i="29"/>
  <c r="N123" i="29"/>
  <c r="N122" i="29"/>
  <c r="N121" i="29"/>
  <c r="N120" i="29"/>
  <c r="N119" i="29"/>
  <c r="N118" i="29"/>
  <c r="N117" i="29"/>
  <c r="N116" i="29"/>
  <c r="N115" i="29"/>
  <c r="N114" i="29"/>
  <c r="N113" i="29"/>
  <c r="N112" i="29"/>
  <c r="N111" i="29"/>
  <c r="N110" i="29"/>
  <c r="N109" i="29"/>
  <c r="N108" i="29"/>
  <c r="N107" i="29"/>
  <c r="N105" i="29"/>
  <c r="N104" i="29"/>
  <c r="N103" i="29"/>
  <c r="N102" i="29"/>
  <c r="N101" i="29"/>
  <c r="N100" i="29"/>
  <c r="N99" i="29"/>
  <c r="N98" i="29"/>
  <c r="N97" i="29"/>
  <c r="N96" i="29"/>
  <c r="N95" i="29"/>
  <c r="N94" i="29"/>
  <c r="N93" i="29"/>
  <c r="N92" i="29"/>
  <c r="N91" i="29"/>
  <c r="N90" i="29"/>
  <c r="N89" i="29"/>
  <c r="N88" i="29"/>
  <c r="N87" i="29"/>
  <c r="N86" i="29"/>
  <c r="N85" i="29"/>
  <c r="N84" i="29"/>
  <c r="N83" i="29"/>
  <c r="N82" i="29"/>
  <c r="N81" i="29"/>
  <c r="N80" i="29"/>
  <c r="N79" i="29"/>
  <c r="N78" i="29"/>
  <c r="N77" i="29"/>
  <c r="N76" i="29"/>
  <c r="N75" i="29"/>
  <c r="N74" i="29"/>
  <c r="N73" i="29"/>
  <c r="N72" i="29"/>
  <c r="N71" i="29"/>
  <c r="N70" i="29"/>
  <c r="N69" i="29"/>
  <c r="N68" i="29"/>
  <c r="N67" i="29"/>
  <c r="N66" i="29"/>
  <c r="N65" i="29"/>
  <c r="N64" i="29"/>
  <c r="N63" i="29"/>
  <c r="N62" i="29"/>
  <c r="N61" i="29"/>
  <c r="N60" i="29"/>
  <c r="N59" i="29"/>
  <c r="N58" i="29"/>
  <c r="N57" i="29"/>
  <c r="N56" i="29"/>
  <c r="N55" i="29"/>
  <c r="N54" i="29"/>
  <c r="N53" i="29"/>
  <c r="N52" i="29"/>
  <c r="N51" i="29"/>
  <c r="N50" i="29"/>
  <c r="N49" i="29"/>
  <c r="N48" i="29"/>
  <c r="N47" i="29"/>
  <c r="N46" i="29"/>
  <c r="N45" i="29"/>
  <c r="N44" i="29"/>
  <c r="N43" i="29"/>
  <c r="N42" i="29"/>
  <c r="N41" i="29"/>
  <c r="N40" i="29"/>
  <c r="N39" i="29"/>
  <c r="N38" i="29"/>
  <c r="N37" i="29"/>
  <c r="N36" i="29"/>
  <c r="N35" i="29"/>
  <c r="N34" i="29"/>
  <c r="N33" i="29"/>
  <c r="N32" i="29"/>
  <c r="N31" i="29"/>
  <c r="N30" i="29"/>
  <c r="N29" i="29"/>
  <c r="N28" i="29"/>
  <c r="N27" i="29"/>
  <c r="N26" i="29"/>
  <c r="N25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N12" i="29"/>
  <c r="N11" i="29"/>
  <c r="N10" i="29"/>
  <c r="N9" i="29"/>
  <c r="N8" i="29"/>
  <c r="N7" i="29"/>
  <c r="N6" i="29"/>
  <c r="N5" i="29"/>
  <c r="N4" i="29"/>
  <c r="N3" i="29"/>
  <c r="N2" i="29"/>
  <c r="F190" i="49"/>
  <c r="J182" i="49"/>
  <c r="F182" i="49"/>
  <c r="M181" i="29" s="1"/>
  <c r="J181" i="49"/>
  <c r="F181" i="49"/>
  <c r="M180" i="29" s="1"/>
  <c r="J180" i="49"/>
  <c r="F180" i="49"/>
  <c r="M179" i="29" s="1"/>
  <c r="J179" i="49"/>
  <c r="F179" i="49"/>
  <c r="M178" i="29" s="1"/>
  <c r="J178" i="49"/>
  <c r="F178" i="49"/>
  <c r="M177" i="29" s="1"/>
  <c r="J177" i="49"/>
  <c r="F177" i="49"/>
  <c r="M176" i="29" s="1"/>
  <c r="J176" i="49"/>
  <c r="F176" i="49"/>
  <c r="M175" i="29" s="1"/>
  <c r="J175" i="49"/>
  <c r="F175" i="49"/>
  <c r="M174" i="29" s="1"/>
  <c r="J174" i="49"/>
  <c r="F174" i="49"/>
  <c r="M173" i="29" s="1"/>
  <c r="J173" i="49"/>
  <c r="F173" i="49"/>
  <c r="J172" i="49"/>
  <c r="F172" i="49"/>
  <c r="M171" i="29" s="1"/>
  <c r="J171" i="49"/>
  <c r="F171" i="49"/>
  <c r="M170" i="29" s="1"/>
  <c r="J170" i="49"/>
  <c r="F170" i="49"/>
  <c r="M169" i="29" s="1"/>
  <c r="J169" i="49"/>
  <c r="F169" i="49"/>
  <c r="M168" i="29" s="1"/>
  <c r="J168" i="49"/>
  <c r="F168" i="49"/>
  <c r="M167" i="29" s="1"/>
  <c r="J167" i="49"/>
  <c r="F167" i="49"/>
  <c r="M166" i="29" s="1"/>
  <c r="J166" i="49"/>
  <c r="F166" i="49"/>
  <c r="M165" i="29" s="1"/>
  <c r="J165" i="49"/>
  <c r="F165" i="49"/>
  <c r="M164" i="29" s="1"/>
  <c r="J164" i="49"/>
  <c r="F164" i="49"/>
  <c r="M163" i="29" s="1"/>
  <c r="J163" i="49"/>
  <c r="F163" i="49"/>
  <c r="M162" i="29" s="1"/>
  <c r="J162" i="49"/>
  <c r="F162" i="49"/>
  <c r="M161" i="29" s="1"/>
  <c r="J161" i="49"/>
  <c r="M160" i="29"/>
  <c r="J160" i="49"/>
  <c r="F160" i="49"/>
  <c r="M159" i="29" s="1"/>
  <c r="J159" i="49"/>
  <c r="F159" i="49"/>
  <c r="M158" i="29" s="1"/>
  <c r="J158" i="49"/>
  <c r="F158" i="49"/>
  <c r="M157" i="29" s="1"/>
  <c r="J157" i="49"/>
  <c r="F157" i="49"/>
  <c r="M156" i="29" s="1"/>
  <c r="J156" i="49"/>
  <c r="F156" i="49"/>
  <c r="M155" i="29" s="1"/>
  <c r="J155" i="49"/>
  <c r="F155" i="49"/>
  <c r="M154" i="29" s="1"/>
  <c r="J154" i="49"/>
  <c r="F154" i="49"/>
  <c r="M153" i="29" s="1"/>
  <c r="J153" i="49"/>
  <c r="F153" i="49"/>
  <c r="M152" i="29" s="1"/>
  <c r="J152" i="49"/>
  <c r="F152" i="49"/>
  <c r="M151" i="29" s="1"/>
  <c r="J151" i="49"/>
  <c r="F151" i="49"/>
  <c r="M150" i="29" s="1"/>
  <c r="J150" i="49"/>
  <c r="F150" i="49"/>
  <c r="M149" i="29" s="1"/>
  <c r="J149" i="49"/>
  <c r="F149" i="49"/>
  <c r="M148" i="29" s="1"/>
  <c r="J148" i="49"/>
  <c r="F148" i="49"/>
  <c r="M147" i="29" s="1"/>
  <c r="J147" i="49"/>
  <c r="F147" i="49"/>
  <c r="M146" i="29" s="1"/>
  <c r="J146" i="49"/>
  <c r="F146" i="49"/>
  <c r="M145" i="29" s="1"/>
  <c r="J145" i="49"/>
  <c r="F145" i="49"/>
  <c r="M144" i="29" s="1"/>
  <c r="J144" i="49"/>
  <c r="F144" i="49"/>
  <c r="M143" i="29" s="1"/>
  <c r="J143" i="49"/>
  <c r="F143" i="49"/>
  <c r="M142" i="29" s="1"/>
  <c r="J142" i="49"/>
  <c r="F142" i="49"/>
  <c r="M141" i="29" s="1"/>
  <c r="J141" i="49"/>
  <c r="F141" i="49"/>
  <c r="M140" i="29" s="1"/>
  <c r="J140" i="49"/>
  <c r="F140" i="49"/>
  <c r="M139" i="29" s="1"/>
  <c r="J139" i="49"/>
  <c r="F139" i="49"/>
  <c r="M138" i="29" s="1"/>
  <c r="J138" i="49"/>
  <c r="F138" i="49"/>
  <c r="M137" i="29" s="1"/>
  <c r="J137" i="49"/>
  <c r="F137" i="49"/>
  <c r="M136" i="29" s="1"/>
  <c r="J136" i="49"/>
  <c r="F136" i="49"/>
  <c r="M135" i="29" s="1"/>
  <c r="J135" i="49"/>
  <c r="F135" i="49"/>
  <c r="M134" i="29" s="1"/>
  <c r="J134" i="49"/>
  <c r="F134" i="49"/>
  <c r="M133" i="29" s="1"/>
  <c r="J133" i="49"/>
  <c r="F133" i="49"/>
  <c r="M132" i="29" s="1"/>
  <c r="J132" i="49"/>
  <c r="F132" i="49"/>
  <c r="M131" i="29" s="1"/>
  <c r="J131" i="49"/>
  <c r="F131" i="49"/>
  <c r="M130" i="29" s="1"/>
  <c r="J130" i="49"/>
  <c r="F130" i="49"/>
  <c r="M129" i="29" s="1"/>
  <c r="J129" i="49"/>
  <c r="F129" i="49"/>
  <c r="M128" i="29" s="1"/>
  <c r="J128" i="49"/>
  <c r="F128" i="49"/>
  <c r="M127" i="29" s="1"/>
  <c r="J127" i="49"/>
  <c r="F127" i="49"/>
  <c r="M126" i="29" s="1"/>
  <c r="J126" i="49"/>
  <c r="F126" i="49"/>
  <c r="M125" i="29" s="1"/>
  <c r="J125" i="49"/>
  <c r="F125" i="49"/>
  <c r="M124" i="29" s="1"/>
  <c r="J124" i="49"/>
  <c r="F124" i="49"/>
  <c r="M123" i="29" s="1"/>
  <c r="J123" i="49"/>
  <c r="F123" i="49"/>
  <c r="M122" i="29" s="1"/>
  <c r="J122" i="49"/>
  <c r="F122" i="49"/>
  <c r="M121" i="29" s="1"/>
  <c r="J121" i="49"/>
  <c r="F121" i="49"/>
  <c r="M120" i="29" s="1"/>
  <c r="J120" i="49"/>
  <c r="F120" i="49"/>
  <c r="M119" i="29" s="1"/>
  <c r="J119" i="49"/>
  <c r="F119" i="49"/>
  <c r="M118" i="29" s="1"/>
  <c r="J118" i="49"/>
  <c r="F118" i="49"/>
  <c r="M117" i="29" s="1"/>
  <c r="J117" i="49"/>
  <c r="F117" i="49"/>
  <c r="M116" i="29" s="1"/>
  <c r="J116" i="49"/>
  <c r="F116" i="49"/>
  <c r="M115" i="29" s="1"/>
  <c r="J115" i="49"/>
  <c r="F115" i="49"/>
  <c r="M114" i="29" s="1"/>
  <c r="J114" i="49"/>
  <c r="F114" i="49"/>
  <c r="M113" i="29" s="1"/>
  <c r="J113" i="49"/>
  <c r="F113" i="49"/>
  <c r="M112" i="29" s="1"/>
  <c r="J112" i="49"/>
  <c r="F112" i="49"/>
  <c r="M111" i="29" s="1"/>
  <c r="J111" i="49"/>
  <c r="F111" i="49"/>
  <c r="M110" i="29" s="1"/>
  <c r="J110" i="49"/>
  <c r="F110" i="49"/>
  <c r="M109" i="29" s="1"/>
  <c r="J109" i="49"/>
  <c r="F109" i="49"/>
  <c r="M108" i="29" s="1"/>
  <c r="J108" i="49"/>
  <c r="F108" i="49"/>
  <c r="M107" i="29" s="1"/>
  <c r="J107" i="49"/>
  <c r="F107" i="49"/>
  <c r="M106" i="29" s="1"/>
  <c r="J106" i="49"/>
  <c r="F106" i="49"/>
  <c r="M105" i="29" s="1"/>
  <c r="J105" i="49"/>
  <c r="F105" i="49"/>
  <c r="M104" i="29" s="1"/>
  <c r="J104" i="49"/>
  <c r="F104" i="49"/>
  <c r="M103" i="29" s="1"/>
  <c r="J103" i="49"/>
  <c r="F103" i="49"/>
  <c r="M102" i="29" s="1"/>
  <c r="J102" i="49"/>
  <c r="F102" i="49"/>
  <c r="M101" i="29" s="1"/>
  <c r="J101" i="49"/>
  <c r="F101" i="49"/>
  <c r="M100" i="29" s="1"/>
  <c r="J100" i="49"/>
  <c r="F100" i="49"/>
  <c r="M99" i="29" s="1"/>
  <c r="J99" i="49"/>
  <c r="F99" i="49"/>
  <c r="M98" i="29" s="1"/>
  <c r="J98" i="49"/>
  <c r="F98" i="49"/>
  <c r="M97" i="29" s="1"/>
  <c r="J97" i="49"/>
  <c r="F97" i="49"/>
  <c r="M96" i="29" s="1"/>
  <c r="J96" i="49"/>
  <c r="F96" i="49"/>
  <c r="M95" i="29" s="1"/>
  <c r="J95" i="49"/>
  <c r="F95" i="49"/>
  <c r="M94" i="29" s="1"/>
  <c r="J94" i="49"/>
  <c r="F94" i="49"/>
  <c r="M93" i="29" s="1"/>
  <c r="J93" i="49"/>
  <c r="F93" i="49"/>
  <c r="M92" i="29" s="1"/>
  <c r="J92" i="49"/>
  <c r="F92" i="49"/>
  <c r="M91" i="29" s="1"/>
  <c r="J91" i="49"/>
  <c r="F91" i="49"/>
  <c r="M90" i="29" s="1"/>
  <c r="J90" i="49"/>
  <c r="F90" i="49"/>
  <c r="M89" i="29" s="1"/>
  <c r="J89" i="49"/>
  <c r="F89" i="49"/>
  <c r="M88" i="29" s="1"/>
  <c r="J88" i="49"/>
  <c r="F88" i="49"/>
  <c r="M87" i="29" s="1"/>
  <c r="J87" i="49"/>
  <c r="F87" i="49"/>
  <c r="M86" i="29" s="1"/>
  <c r="J86" i="49"/>
  <c r="F86" i="49"/>
  <c r="M85" i="29" s="1"/>
  <c r="J85" i="49"/>
  <c r="F85" i="49"/>
  <c r="M84" i="29" s="1"/>
  <c r="J84" i="49"/>
  <c r="F84" i="49"/>
  <c r="M83" i="29" s="1"/>
  <c r="J83" i="49"/>
  <c r="F83" i="49"/>
  <c r="M82" i="29" s="1"/>
  <c r="J82" i="49"/>
  <c r="F82" i="49"/>
  <c r="M81" i="29" s="1"/>
  <c r="J81" i="49"/>
  <c r="F81" i="49"/>
  <c r="M80" i="29" s="1"/>
  <c r="J80" i="49"/>
  <c r="F80" i="49"/>
  <c r="M79" i="29" s="1"/>
  <c r="J79" i="49"/>
  <c r="F79" i="49"/>
  <c r="M78" i="29" s="1"/>
  <c r="J78" i="49"/>
  <c r="F78" i="49"/>
  <c r="M77" i="29" s="1"/>
  <c r="J77" i="49"/>
  <c r="F77" i="49"/>
  <c r="M76" i="29" s="1"/>
  <c r="J76" i="49"/>
  <c r="F76" i="49"/>
  <c r="M75" i="29" s="1"/>
  <c r="J75" i="49"/>
  <c r="F75" i="49"/>
  <c r="M74" i="29" s="1"/>
  <c r="J74" i="49"/>
  <c r="F74" i="49"/>
  <c r="M73" i="29" s="1"/>
  <c r="J73" i="49"/>
  <c r="F73" i="49"/>
  <c r="M72" i="29" s="1"/>
  <c r="J72" i="49"/>
  <c r="F72" i="49"/>
  <c r="M71" i="29" s="1"/>
  <c r="J71" i="49"/>
  <c r="F71" i="49"/>
  <c r="M70" i="29" s="1"/>
  <c r="J70" i="49"/>
  <c r="F70" i="49"/>
  <c r="M69" i="29" s="1"/>
  <c r="J69" i="49"/>
  <c r="F69" i="49"/>
  <c r="M68" i="29" s="1"/>
  <c r="J68" i="49"/>
  <c r="F68" i="49"/>
  <c r="M67" i="29" s="1"/>
  <c r="J67" i="49"/>
  <c r="F67" i="49"/>
  <c r="M66" i="29" s="1"/>
  <c r="J66" i="49"/>
  <c r="F66" i="49"/>
  <c r="M65" i="29" s="1"/>
  <c r="J65" i="49"/>
  <c r="F65" i="49"/>
  <c r="M64" i="29" s="1"/>
  <c r="J64" i="49"/>
  <c r="F64" i="49"/>
  <c r="M63" i="29" s="1"/>
  <c r="J63" i="49"/>
  <c r="F63" i="49"/>
  <c r="M62" i="29" s="1"/>
  <c r="J62" i="49"/>
  <c r="F62" i="49"/>
  <c r="M61" i="29" s="1"/>
  <c r="J61" i="49"/>
  <c r="F61" i="49"/>
  <c r="M60" i="29" s="1"/>
  <c r="J60" i="49"/>
  <c r="F60" i="49"/>
  <c r="M59" i="29" s="1"/>
  <c r="J59" i="49"/>
  <c r="F59" i="49"/>
  <c r="M58" i="29" s="1"/>
  <c r="J58" i="49"/>
  <c r="F58" i="49"/>
  <c r="M57" i="29" s="1"/>
  <c r="J57" i="49"/>
  <c r="F57" i="49"/>
  <c r="M56" i="29" s="1"/>
  <c r="J56" i="49"/>
  <c r="F56" i="49"/>
  <c r="M55" i="29" s="1"/>
  <c r="J55" i="49"/>
  <c r="F55" i="49"/>
  <c r="M54" i="29" s="1"/>
  <c r="J54" i="49"/>
  <c r="F54" i="49"/>
  <c r="M53" i="29" s="1"/>
  <c r="J53" i="49"/>
  <c r="F53" i="49"/>
  <c r="M52" i="29" s="1"/>
  <c r="J52" i="49"/>
  <c r="F52" i="49"/>
  <c r="M51" i="29" s="1"/>
  <c r="J51" i="49"/>
  <c r="F51" i="49"/>
  <c r="M50" i="29" s="1"/>
  <c r="J50" i="49"/>
  <c r="F50" i="49"/>
  <c r="M49" i="29" s="1"/>
  <c r="J49" i="49"/>
  <c r="F49" i="49"/>
  <c r="M48" i="29" s="1"/>
  <c r="J48" i="49"/>
  <c r="F48" i="49"/>
  <c r="M47" i="29" s="1"/>
  <c r="J47" i="49"/>
  <c r="F47" i="49"/>
  <c r="M46" i="29" s="1"/>
  <c r="J46" i="49"/>
  <c r="F46" i="49"/>
  <c r="M45" i="29" s="1"/>
  <c r="J45" i="49"/>
  <c r="F45" i="49"/>
  <c r="M44" i="29" s="1"/>
  <c r="J44" i="49"/>
  <c r="F44" i="49"/>
  <c r="M43" i="29" s="1"/>
  <c r="J43" i="49"/>
  <c r="F43" i="49"/>
  <c r="M42" i="29" s="1"/>
  <c r="J42" i="49"/>
  <c r="F42" i="49"/>
  <c r="M41" i="29" s="1"/>
  <c r="J41" i="49"/>
  <c r="F41" i="49"/>
  <c r="M40" i="29" s="1"/>
  <c r="J40" i="49"/>
  <c r="F40" i="49"/>
  <c r="M39" i="29" s="1"/>
  <c r="J39" i="49"/>
  <c r="F39" i="49"/>
  <c r="M38" i="29" s="1"/>
  <c r="J38" i="49"/>
  <c r="F38" i="49"/>
  <c r="M37" i="29" s="1"/>
  <c r="J37" i="49"/>
  <c r="F37" i="49"/>
  <c r="M36" i="29" s="1"/>
  <c r="J36" i="49"/>
  <c r="F36" i="49"/>
  <c r="M35" i="29" s="1"/>
  <c r="J35" i="49"/>
  <c r="F35" i="49"/>
  <c r="M34" i="29" s="1"/>
  <c r="J34" i="49"/>
  <c r="F34" i="49"/>
  <c r="M33" i="29" s="1"/>
  <c r="J33" i="49"/>
  <c r="F33" i="49"/>
  <c r="M32" i="29" s="1"/>
  <c r="J32" i="49"/>
  <c r="F32" i="49"/>
  <c r="M31" i="29" s="1"/>
  <c r="J31" i="49"/>
  <c r="F31" i="49"/>
  <c r="M30" i="29" s="1"/>
  <c r="J30" i="49"/>
  <c r="F30" i="49"/>
  <c r="M29" i="29" s="1"/>
  <c r="J29" i="49"/>
  <c r="F29" i="49"/>
  <c r="M28" i="29" s="1"/>
  <c r="J28" i="49"/>
  <c r="F28" i="49"/>
  <c r="M27" i="29" s="1"/>
  <c r="J27" i="49"/>
  <c r="F27" i="49"/>
  <c r="M26" i="29" s="1"/>
  <c r="J26" i="49"/>
  <c r="F26" i="49"/>
  <c r="M25" i="29" s="1"/>
  <c r="J25" i="49"/>
  <c r="F25" i="49"/>
  <c r="M24" i="29" s="1"/>
  <c r="J24" i="49"/>
  <c r="F24" i="49"/>
  <c r="M23" i="29" s="1"/>
  <c r="J23" i="49"/>
  <c r="F23" i="49"/>
  <c r="M22" i="29" s="1"/>
  <c r="J22" i="49"/>
  <c r="F22" i="49"/>
  <c r="M21" i="29" s="1"/>
  <c r="J21" i="49"/>
  <c r="F21" i="49"/>
  <c r="M20" i="29" s="1"/>
  <c r="J20" i="49"/>
  <c r="F20" i="49"/>
  <c r="M19" i="29" s="1"/>
  <c r="J19" i="49"/>
  <c r="F19" i="49"/>
  <c r="M18" i="29" s="1"/>
  <c r="J18" i="49"/>
  <c r="F18" i="49"/>
  <c r="M17" i="29" s="1"/>
  <c r="J17" i="49"/>
  <c r="F17" i="49"/>
  <c r="M16" i="29" s="1"/>
  <c r="J16" i="49"/>
  <c r="F16" i="49"/>
  <c r="M15" i="29" s="1"/>
  <c r="J15" i="49"/>
  <c r="F15" i="49"/>
  <c r="M14" i="29" s="1"/>
  <c r="J14" i="49"/>
  <c r="F14" i="49"/>
  <c r="M13" i="29" s="1"/>
  <c r="J13" i="49"/>
  <c r="F13" i="49"/>
  <c r="M12" i="29" s="1"/>
  <c r="J12" i="49"/>
  <c r="F12" i="49"/>
  <c r="M11" i="29" s="1"/>
  <c r="J11" i="49"/>
  <c r="F11" i="49"/>
  <c r="M10" i="29" s="1"/>
  <c r="J10" i="49"/>
  <c r="F10" i="49"/>
  <c r="M9" i="29" s="1"/>
  <c r="J9" i="49"/>
  <c r="F9" i="49"/>
  <c r="M8" i="29" s="1"/>
  <c r="J8" i="49"/>
  <c r="F8" i="49"/>
  <c r="M7" i="29" s="1"/>
  <c r="J7" i="49"/>
  <c r="F7" i="49"/>
  <c r="M6" i="29" s="1"/>
  <c r="J6" i="49"/>
  <c r="F6" i="49"/>
  <c r="M5" i="29" s="1"/>
  <c r="J5" i="49"/>
  <c r="F5" i="49"/>
  <c r="M4" i="29" s="1"/>
  <c r="J4" i="49"/>
  <c r="F4" i="49"/>
  <c r="M3" i="29" s="1"/>
  <c r="F3" i="49"/>
  <c r="F190" i="48"/>
  <c r="E190" i="48"/>
  <c r="J182" i="48"/>
  <c r="L181" i="29"/>
  <c r="J181" i="48"/>
  <c r="F181" i="48"/>
  <c r="L180" i="29" s="1"/>
  <c r="J180" i="48"/>
  <c r="F180" i="48"/>
  <c r="L179" i="29" s="1"/>
  <c r="J179" i="48"/>
  <c r="F179" i="48"/>
  <c r="L178" i="29" s="1"/>
  <c r="J178" i="48"/>
  <c r="F178" i="48"/>
  <c r="L177" i="29" s="1"/>
  <c r="J177" i="48"/>
  <c r="F177" i="48"/>
  <c r="L176" i="29" s="1"/>
  <c r="J176" i="48"/>
  <c r="F176" i="48"/>
  <c r="L175" i="29" s="1"/>
  <c r="J175" i="48"/>
  <c r="F175" i="48"/>
  <c r="L174" i="29" s="1"/>
  <c r="J174" i="48"/>
  <c r="F174" i="48"/>
  <c r="L173" i="29" s="1"/>
  <c r="J173" i="48"/>
  <c r="F173" i="48"/>
  <c r="L172" i="29" s="1"/>
  <c r="J172" i="48"/>
  <c r="F172" i="48"/>
  <c r="L171" i="29" s="1"/>
  <c r="J171" i="48"/>
  <c r="F171" i="48"/>
  <c r="L170" i="29" s="1"/>
  <c r="J170" i="48"/>
  <c r="F170" i="48"/>
  <c r="L169" i="29" s="1"/>
  <c r="J169" i="48"/>
  <c r="F169" i="48"/>
  <c r="L168" i="29" s="1"/>
  <c r="J168" i="48"/>
  <c r="F168" i="48"/>
  <c r="L167" i="29" s="1"/>
  <c r="J167" i="48"/>
  <c r="F167" i="48"/>
  <c r="L166" i="29" s="1"/>
  <c r="J166" i="48"/>
  <c r="F166" i="48"/>
  <c r="L165" i="29" s="1"/>
  <c r="J165" i="48"/>
  <c r="F165" i="48"/>
  <c r="L164" i="29" s="1"/>
  <c r="J164" i="48"/>
  <c r="F164" i="48"/>
  <c r="L163" i="29" s="1"/>
  <c r="J163" i="48"/>
  <c r="F163" i="48"/>
  <c r="L162" i="29" s="1"/>
  <c r="J162" i="48"/>
  <c r="F162" i="48"/>
  <c r="L161" i="29" s="1"/>
  <c r="J161" i="48"/>
  <c r="F161" i="48"/>
  <c r="L160" i="29" s="1"/>
  <c r="J160" i="48"/>
  <c r="F160" i="48"/>
  <c r="L159" i="29" s="1"/>
  <c r="J159" i="48"/>
  <c r="F159" i="48"/>
  <c r="L158" i="29" s="1"/>
  <c r="J158" i="48"/>
  <c r="F158" i="48"/>
  <c r="L157" i="29" s="1"/>
  <c r="J157" i="48"/>
  <c r="F157" i="48"/>
  <c r="L156" i="29" s="1"/>
  <c r="J156" i="48"/>
  <c r="F156" i="48"/>
  <c r="L155" i="29" s="1"/>
  <c r="J155" i="48"/>
  <c r="F155" i="48"/>
  <c r="L154" i="29" s="1"/>
  <c r="J154" i="48"/>
  <c r="F154" i="48"/>
  <c r="L153" i="29" s="1"/>
  <c r="J153" i="48"/>
  <c r="F153" i="48"/>
  <c r="L152" i="29" s="1"/>
  <c r="J152" i="48"/>
  <c r="F152" i="48"/>
  <c r="L151" i="29" s="1"/>
  <c r="J151" i="48"/>
  <c r="F151" i="48"/>
  <c r="L150" i="29" s="1"/>
  <c r="J150" i="48"/>
  <c r="F150" i="48"/>
  <c r="L149" i="29" s="1"/>
  <c r="J149" i="48"/>
  <c r="F149" i="48"/>
  <c r="L148" i="29" s="1"/>
  <c r="J148" i="48"/>
  <c r="F148" i="48"/>
  <c r="L147" i="29" s="1"/>
  <c r="J147" i="48"/>
  <c r="F147" i="48"/>
  <c r="L146" i="29" s="1"/>
  <c r="J146" i="48"/>
  <c r="F146" i="48"/>
  <c r="L145" i="29" s="1"/>
  <c r="J145" i="48"/>
  <c r="F145" i="48"/>
  <c r="L144" i="29" s="1"/>
  <c r="J144" i="48"/>
  <c r="F144" i="48"/>
  <c r="L143" i="29" s="1"/>
  <c r="J143" i="48"/>
  <c r="F143" i="48"/>
  <c r="L142" i="29" s="1"/>
  <c r="J142" i="48"/>
  <c r="F142" i="48"/>
  <c r="L141" i="29" s="1"/>
  <c r="J141" i="48"/>
  <c r="F141" i="48"/>
  <c r="L140" i="29" s="1"/>
  <c r="J140" i="48"/>
  <c r="F140" i="48"/>
  <c r="L139" i="29" s="1"/>
  <c r="J139" i="48"/>
  <c r="F139" i="48"/>
  <c r="L138" i="29" s="1"/>
  <c r="J138" i="48"/>
  <c r="F138" i="48"/>
  <c r="L137" i="29" s="1"/>
  <c r="J137" i="48"/>
  <c r="F137" i="48"/>
  <c r="L136" i="29" s="1"/>
  <c r="J136" i="48"/>
  <c r="F136" i="48"/>
  <c r="L135" i="29" s="1"/>
  <c r="J135" i="48"/>
  <c r="F135" i="48"/>
  <c r="L134" i="29" s="1"/>
  <c r="J134" i="48"/>
  <c r="F134" i="48"/>
  <c r="L133" i="29" s="1"/>
  <c r="J133" i="48"/>
  <c r="F133" i="48"/>
  <c r="L132" i="29" s="1"/>
  <c r="J132" i="48"/>
  <c r="F132" i="48"/>
  <c r="L131" i="29" s="1"/>
  <c r="J131" i="48"/>
  <c r="F131" i="48"/>
  <c r="L130" i="29" s="1"/>
  <c r="J130" i="48"/>
  <c r="F130" i="48"/>
  <c r="L129" i="29" s="1"/>
  <c r="J129" i="48"/>
  <c r="F129" i="48"/>
  <c r="L128" i="29" s="1"/>
  <c r="J128" i="48"/>
  <c r="F128" i="48"/>
  <c r="L127" i="29" s="1"/>
  <c r="J127" i="48"/>
  <c r="F127" i="48"/>
  <c r="L126" i="29" s="1"/>
  <c r="J126" i="48"/>
  <c r="F126" i="48"/>
  <c r="L125" i="29" s="1"/>
  <c r="J125" i="48"/>
  <c r="F125" i="48"/>
  <c r="L124" i="29" s="1"/>
  <c r="J124" i="48"/>
  <c r="F124" i="48"/>
  <c r="L123" i="29" s="1"/>
  <c r="J123" i="48"/>
  <c r="F123" i="48"/>
  <c r="L122" i="29" s="1"/>
  <c r="J122" i="48"/>
  <c r="F122" i="48"/>
  <c r="L121" i="29" s="1"/>
  <c r="J121" i="48"/>
  <c r="F121" i="48"/>
  <c r="L120" i="29" s="1"/>
  <c r="J120" i="48"/>
  <c r="F120" i="48"/>
  <c r="L119" i="29" s="1"/>
  <c r="J119" i="48"/>
  <c r="F119" i="48"/>
  <c r="L118" i="29" s="1"/>
  <c r="J118" i="48"/>
  <c r="F118" i="48"/>
  <c r="L117" i="29" s="1"/>
  <c r="J117" i="48"/>
  <c r="F117" i="48"/>
  <c r="L116" i="29" s="1"/>
  <c r="J116" i="48"/>
  <c r="F116" i="48"/>
  <c r="L115" i="29" s="1"/>
  <c r="J115" i="48"/>
  <c r="F115" i="48"/>
  <c r="L114" i="29" s="1"/>
  <c r="J114" i="48"/>
  <c r="F114" i="48"/>
  <c r="L113" i="29" s="1"/>
  <c r="J113" i="48"/>
  <c r="F113" i="48"/>
  <c r="L112" i="29" s="1"/>
  <c r="J112" i="48"/>
  <c r="F112" i="48"/>
  <c r="L111" i="29" s="1"/>
  <c r="J111" i="48"/>
  <c r="F111" i="48"/>
  <c r="L110" i="29" s="1"/>
  <c r="J110" i="48"/>
  <c r="F110" i="48"/>
  <c r="L109" i="29" s="1"/>
  <c r="J109" i="48"/>
  <c r="F109" i="48"/>
  <c r="L108" i="29" s="1"/>
  <c r="J108" i="48"/>
  <c r="F108" i="48"/>
  <c r="L107" i="29" s="1"/>
  <c r="J107" i="48"/>
  <c r="F107" i="48"/>
  <c r="L106" i="29" s="1"/>
  <c r="J106" i="48"/>
  <c r="F106" i="48"/>
  <c r="L105" i="29" s="1"/>
  <c r="J105" i="48"/>
  <c r="F105" i="48"/>
  <c r="L104" i="29" s="1"/>
  <c r="J104" i="48"/>
  <c r="F104" i="48"/>
  <c r="L103" i="29" s="1"/>
  <c r="J103" i="48"/>
  <c r="F103" i="48"/>
  <c r="L102" i="29" s="1"/>
  <c r="J102" i="48"/>
  <c r="F102" i="48"/>
  <c r="L101" i="29" s="1"/>
  <c r="J101" i="48"/>
  <c r="F101" i="48"/>
  <c r="L100" i="29" s="1"/>
  <c r="J100" i="48"/>
  <c r="F100" i="48"/>
  <c r="L99" i="29" s="1"/>
  <c r="J99" i="48"/>
  <c r="F99" i="48"/>
  <c r="L98" i="29" s="1"/>
  <c r="J98" i="48"/>
  <c r="F98" i="48"/>
  <c r="L97" i="29" s="1"/>
  <c r="J97" i="48"/>
  <c r="F97" i="48"/>
  <c r="L96" i="29" s="1"/>
  <c r="J96" i="48"/>
  <c r="F96" i="48"/>
  <c r="L95" i="29" s="1"/>
  <c r="J95" i="48"/>
  <c r="F95" i="48"/>
  <c r="L94" i="29" s="1"/>
  <c r="J94" i="48"/>
  <c r="F94" i="48"/>
  <c r="L93" i="29" s="1"/>
  <c r="J93" i="48"/>
  <c r="F93" i="48"/>
  <c r="L92" i="29" s="1"/>
  <c r="J92" i="48"/>
  <c r="F92" i="48"/>
  <c r="L91" i="29" s="1"/>
  <c r="J91" i="48"/>
  <c r="F91" i="48"/>
  <c r="L90" i="29" s="1"/>
  <c r="J90" i="48"/>
  <c r="F90" i="48"/>
  <c r="L89" i="29" s="1"/>
  <c r="J89" i="48"/>
  <c r="F89" i="48"/>
  <c r="L88" i="29" s="1"/>
  <c r="J88" i="48"/>
  <c r="F88" i="48"/>
  <c r="L87" i="29" s="1"/>
  <c r="J87" i="48"/>
  <c r="F87" i="48"/>
  <c r="L86" i="29" s="1"/>
  <c r="J86" i="48"/>
  <c r="F86" i="48"/>
  <c r="L85" i="29" s="1"/>
  <c r="J85" i="48"/>
  <c r="F85" i="48"/>
  <c r="L84" i="29" s="1"/>
  <c r="J84" i="48"/>
  <c r="F84" i="48"/>
  <c r="L83" i="29" s="1"/>
  <c r="J83" i="48"/>
  <c r="F83" i="48"/>
  <c r="L82" i="29" s="1"/>
  <c r="J82" i="48"/>
  <c r="F82" i="48"/>
  <c r="L81" i="29" s="1"/>
  <c r="J81" i="48"/>
  <c r="F81" i="48"/>
  <c r="L80" i="29" s="1"/>
  <c r="J80" i="48"/>
  <c r="F80" i="48"/>
  <c r="L79" i="29" s="1"/>
  <c r="J79" i="48"/>
  <c r="F79" i="48"/>
  <c r="L78" i="29" s="1"/>
  <c r="J78" i="48"/>
  <c r="F78" i="48"/>
  <c r="L77" i="29" s="1"/>
  <c r="J77" i="48"/>
  <c r="F77" i="48"/>
  <c r="L76" i="29" s="1"/>
  <c r="J76" i="48"/>
  <c r="F76" i="48"/>
  <c r="L75" i="29" s="1"/>
  <c r="J75" i="48"/>
  <c r="F75" i="48"/>
  <c r="L74" i="29" s="1"/>
  <c r="J74" i="48"/>
  <c r="F74" i="48"/>
  <c r="L73" i="29" s="1"/>
  <c r="J73" i="48"/>
  <c r="F73" i="48"/>
  <c r="L72" i="29" s="1"/>
  <c r="J72" i="48"/>
  <c r="F72" i="48"/>
  <c r="L71" i="29" s="1"/>
  <c r="J71" i="48"/>
  <c r="F71" i="48"/>
  <c r="L70" i="29" s="1"/>
  <c r="J70" i="48"/>
  <c r="F70" i="48"/>
  <c r="L69" i="29" s="1"/>
  <c r="J69" i="48"/>
  <c r="F69" i="48"/>
  <c r="L68" i="29" s="1"/>
  <c r="J68" i="48"/>
  <c r="F68" i="48"/>
  <c r="L67" i="29" s="1"/>
  <c r="J67" i="48"/>
  <c r="F67" i="48"/>
  <c r="L66" i="29" s="1"/>
  <c r="J66" i="48"/>
  <c r="F66" i="48"/>
  <c r="L65" i="29" s="1"/>
  <c r="J65" i="48"/>
  <c r="F65" i="48"/>
  <c r="L64" i="29" s="1"/>
  <c r="J64" i="48"/>
  <c r="F64" i="48"/>
  <c r="L63" i="29" s="1"/>
  <c r="J63" i="48"/>
  <c r="F63" i="48"/>
  <c r="L62" i="29" s="1"/>
  <c r="J62" i="48"/>
  <c r="F62" i="48"/>
  <c r="L61" i="29" s="1"/>
  <c r="J61" i="48"/>
  <c r="F61" i="48"/>
  <c r="L60" i="29" s="1"/>
  <c r="J60" i="48"/>
  <c r="F60" i="48"/>
  <c r="L59" i="29" s="1"/>
  <c r="J59" i="48"/>
  <c r="F59" i="48"/>
  <c r="L58" i="29" s="1"/>
  <c r="J58" i="48"/>
  <c r="F58" i="48"/>
  <c r="L57" i="29" s="1"/>
  <c r="J57" i="48"/>
  <c r="F57" i="48"/>
  <c r="L56" i="29" s="1"/>
  <c r="J56" i="48"/>
  <c r="F56" i="48"/>
  <c r="L55" i="29" s="1"/>
  <c r="J55" i="48"/>
  <c r="F55" i="48"/>
  <c r="L54" i="29" s="1"/>
  <c r="J54" i="48"/>
  <c r="F54" i="48"/>
  <c r="L53" i="29" s="1"/>
  <c r="J53" i="48"/>
  <c r="F53" i="48"/>
  <c r="L52" i="29" s="1"/>
  <c r="J52" i="48"/>
  <c r="F52" i="48"/>
  <c r="L51" i="29" s="1"/>
  <c r="J51" i="48"/>
  <c r="F51" i="48"/>
  <c r="L50" i="29" s="1"/>
  <c r="J50" i="48"/>
  <c r="F50" i="48"/>
  <c r="L49" i="29" s="1"/>
  <c r="J49" i="48"/>
  <c r="F49" i="48"/>
  <c r="L48" i="29" s="1"/>
  <c r="J48" i="48"/>
  <c r="F48" i="48"/>
  <c r="L47" i="29" s="1"/>
  <c r="J47" i="48"/>
  <c r="F47" i="48"/>
  <c r="L46" i="29" s="1"/>
  <c r="J46" i="48"/>
  <c r="F46" i="48"/>
  <c r="L45" i="29" s="1"/>
  <c r="J45" i="48"/>
  <c r="F45" i="48"/>
  <c r="L44" i="29" s="1"/>
  <c r="J44" i="48"/>
  <c r="F44" i="48"/>
  <c r="L43" i="29" s="1"/>
  <c r="J43" i="48"/>
  <c r="F43" i="48"/>
  <c r="L42" i="29" s="1"/>
  <c r="J42" i="48"/>
  <c r="F42" i="48"/>
  <c r="L41" i="29" s="1"/>
  <c r="J41" i="48"/>
  <c r="F41" i="48"/>
  <c r="L40" i="29" s="1"/>
  <c r="J40" i="48"/>
  <c r="F40" i="48"/>
  <c r="L39" i="29" s="1"/>
  <c r="J39" i="48"/>
  <c r="F39" i="48"/>
  <c r="L38" i="29" s="1"/>
  <c r="J38" i="48"/>
  <c r="F38" i="48"/>
  <c r="L37" i="29" s="1"/>
  <c r="J37" i="48"/>
  <c r="F37" i="48"/>
  <c r="L36" i="29" s="1"/>
  <c r="J36" i="48"/>
  <c r="F36" i="48"/>
  <c r="L35" i="29" s="1"/>
  <c r="J35" i="48"/>
  <c r="F35" i="48"/>
  <c r="L34" i="29" s="1"/>
  <c r="J34" i="48"/>
  <c r="F34" i="48"/>
  <c r="L33" i="29" s="1"/>
  <c r="J33" i="48"/>
  <c r="F33" i="48"/>
  <c r="L32" i="29" s="1"/>
  <c r="J32" i="48"/>
  <c r="F32" i="48"/>
  <c r="L31" i="29" s="1"/>
  <c r="J31" i="48"/>
  <c r="F31" i="48"/>
  <c r="L30" i="29" s="1"/>
  <c r="J30" i="48"/>
  <c r="F30" i="48"/>
  <c r="L29" i="29" s="1"/>
  <c r="J29" i="48"/>
  <c r="F29" i="48"/>
  <c r="L28" i="29" s="1"/>
  <c r="J28" i="48"/>
  <c r="F28" i="48"/>
  <c r="L27" i="29" s="1"/>
  <c r="J27" i="48"/>
  <c r="F27" i="48"/>
  <c r="L26" i="29" s="1"/>
  <c r="J26" i="48"/>
  <c r="F26" i="48"/>
  <c r="L25" i="29" s="1"/>
  <c r="J25" i="48"/>
  <c r="F25" i="48"/>
  <c r="L24" i="29" s="1"/>
  <c r="J24" i="48"/>
  <c r="F24" i="48"/>
  <c r="L23" i="29" s="1"/>
  <c r="J23" i="48"/>
  <c r="F23" i="48"/>
  <c r="L22" i="29" s="1"/>
  <c r="J22" i="48"/>
  <c r="F22" i="48"/>
  <c r="L21" i="29" s="1"/>
  <c r="J21" i="48"/>
  <c r="F21" i="48"/>
  <c r="L20" i="29" s="1"/>
  <c r="J20" i="48"/>
  <c r="F20" i="48"/>
  <c r="L19" i="29" s="1"/>
  <c r="J19" i="48"/>
  <c r="F19" i="48"/>
  <c r="L18" i="29" s="1"/>
  <c r="J18" i="48"/>
  <c r="F18" i="48"/>
  <c r="L17" i="29" s="1"/>
  <c r="J17" i="48"/>
  <c r="F17" i="48"/>
  <c r="L16" i="29" s="1"/>
  <c r="J16" i="48"/>
  <c r="F16" i="48"/>
  <c r="L15" i="29" s="1"/>
  <c r="J15" i="48"/>
  <c r="F15" i="48"/>
  <c r="L14" i="29" s="1"/>
  <c r="J14" i="48"/>
  <c r="F14" i="48"/>
  <c r="L13" i="29" s="1"/>
  <c r="J13" i="48"/>
  <c r="F13" i="48"/>
  <c r="L12" i="29" s="1"/>
  <c r="J12" i="48"/>
  <c r="F12" i="48"/>
  <c r="L11" i="29" s="1"/>
  <c r="J11" i="48"/>
  <c r="F11" i="48"/>
  <c r="L10" i="29" s="1"/>
  <c r="J10" i="48"/>
  <c r="F10" i="48"/>
  <c r="L9" i="29" s="1"/>
  <c r="J9" i="48"/>
  <c r="F9" i="48"/>
  <c r="L8" i="29" s="1"/>
  <c r="J8" i="48"/>
  <c r="F8" i="48"/>
  <c r="L7" i="29" s="1"/>
  <c r="J7" i="48"/>
  <c r="F7" i="48"/>
  <c r="L6" i="29" s="1"/>
  <c r="J6" i="48"/>
  <c r="F6" i="48"/>
  <c r="L5" i="29" s="1"/>
  <c r="J5" i="48"/>
  <c r="F5" i="48"/>
  <c r="L4" i="29" s="1"/>
  <c r="J4" i="48"/>
  <c r="F4" i="48"/>
  <c r="L3" i="29" s="1"/>
  <c r="F3" i="48"/>
  <c r="F190" i="47"/>
  <c r="E190" i="47"/>
  <c r="G189" i="47"/>
  <c r="G188" i="47"/>
  <c r="J182" i="47"/>
  <c r="F182" i="47"/>
  <c r="K181" i="29" s="1"/>
  <c r="J181" i="47"/>
  <c r="F181" i="47"/>
  <c r="K180" i="29" s="1"/>
  <c r="J180" i="47"/>
  <c r="F180" i="47"/>
  <c r="K179" i="29" s="1"/>
  <c r="J179" i="47"/>
  <c r="F179" i="47"/>
  <c r="K178" i="29" s="1"/>
  <c r="J178" i="47"/>
  <c r="F178" i="47"/>
  <c r="K177" i="29" s="1"/>
  <c r="J177" i="47"/>
  <c r="F177" i="47"/>
  <c r="K176" i="29" s="1"/>
  <c r="J176" i="47"/>
  <c r="F176" i="47"/>
  <c r="K175" i="29" s="1"/>
  <c r="J175" i="47"/>
  <c r="F175" i="47"/>
  <c r="K174" i="29" s="1"/>
  <c r="J174" i="47"/>
  <c r="F174" i="47"/>
  <c r="K173" i="29" s="1"/>
  <c r="J173" i="47"/>
  <c r="F173" i="47"/>
  <c r="K172" i="29" s="1"/>
  <c r="J172" i="47"/>
  <c r="F172" i="47"/>
  <c r="K171" i="29" s="1"/>
  <c r="J171" i="47"/>
  <c r="F171" i="47"/>
  <c r="K170" i="29" s="1"/>
  <c r="J170" i="47"/>
  <c r="F170" i="47"/>
  <c r="K169" i="29" s="1"/>
  <c r="J169" i="47"/>
  <c r="F169" i="47"/>
  <c r="K168" i="29" s="1"/>
  <c r="J168" i="47"/>
  <c r="F168" i="47"/>
  <c r="K167" i="29" s="1"/>
  <c r="J167" i="47"/>
  <c r="F167" i="47"/>
  <c r="K166" i="29" s="1"/>
  <c r="J166" i="47"/>
  <c r="F166" i="47"/>
  <c r="K165" i="29" s="1"/>
  <c r="J165" i="47"/>
  <c r="F165" i="47"/>
  <c r="K164" i="29" s="1"/>
  <c r="J164" i="47"/>
  <c r="F164" i="47"/>
  <c r="K163" i="29" s="1"/>
  <c r="J163" i="47"/>
  <c r="F163" i="47"/>
  <c r="K162" i="29" s="1"/>
  <c r="J162" i="47"/>
  <c r="F162" i="47"/>
  <c r="J161" i="47"/>
  <c r="F161" i="47"/>
  <c r="K160" i="29" s="1"/>
  <c r="J160" i="47"/>
  <c r="F160" i="47"/>
  <c r="K159" i="29" s="1"/>
  <c r="J159" i="47"/>
  <c r="F159" i="47"/>
  <c r="K158" i="29" s="1"/>
  <c r="J158" i="47"/>
  <c r="F158" i="47"/>
  <c r="K157" i="29" s="1"/>
  <c r="J157" i="47"/>
  <c r="F157" i="47"/>
  <c r="K156" i="29" s="1"/>
  <c r="J156" i="47"/>
  <c r="F156" i="47"/>
  <c r="K155" i="29" s="1"/>
  <c r="J155" i="47"/>
  <c r="F155" i="47"/>
  <c r="K154" i="29" s="1"/>
  <c r="J154" i="47"/>
  <c r="F154" i="47"/>
  <c r="K153" i="29" s="1"/>
  <c r="J153" i="47"/>
  <c r="F153" i="47"/>
  <c r="K152" i="29" s="1"/>
  <c r="J152" i="47"/>
  <c r="F152" i="47"/>
  <c r="K151" i="29" s="1"/>
  <c r="J151" i="47"/>
  <c r="F151" i="47"/>
  <c r="K150" i="29" s="1"/>
  <c r="J150" i="47"/>
  <c r="F150" i="47"/>
  <c r="K149" i="29" s="1"/>
  <c r="J149" i="47"/>
  <c r="F149" i="47"/>
  <c r="K148" i="29" s="1"/>
  <c r="J148" i="47"/>
  <c r="F148" i="47"/>
  <c r="K147" i="29" s="1"/>
  <c r="J147" i="47"/>
  <c r="F147" i="47"/>
  <c r="K146" i="29" s="1"/>
  <c r="J146" i="47"/>
  <c r="F146" i="47"/>
  <c r="K145" i="29" s="1"/>
  <c r="J145" i="47"/>
  <c r="F145" i="47"/>
  <c r="K144" i="29" s="1"/>
  <c r="J144" i="47"/>
  <c r="F144" i="47"/>
  <c r="K143" i="29" s="1"/>
  <c r="J143" i="47"/>
  <c r="F143" i="47"/>
  <c r="K142" i="29" s="1"/>
  <c r="J142" i="47"/>
  <c r="F142" i="47"/>
  <c r="K141" i="29" s="1"/>
  <c r="J141" i="47"/>
  <c r="F141" i="47"/>
  <c r="K140" i="29" s="1"/>
  <c r="J140" i="47"/>
  <c r="F140" i="47"/>
  <c r="K139" i="29" s="1"/>
  <c r="J139" i="47"/>
  <c r="F139" i="47"/>
  <c r="K138" i="29" s="1"/>
  <c r="J138" i="47"/>
  <c r="F138" i="47"/>
  <c r="K137" i="29" s="1"/>
  <c r="J137" i="47"/>
  <c r="F137" i="47"/>
  <c r="K136" i="29" s="1"/>
  <c r="J136" i="47"/>
  <c r="F136" i="47"/>
  <c r="K135" i="29" s="1"/>
  <c r="J135" i="47"/>
  <c r="F135" i="47"/>
  <c r="K134" i="29" s="1"/>
  <c r="J134" i="47"/>
  <c r="F134" i="47"/>
  <c r="K133" i="29" s="1"/>
  <c r="J133" i="47"/>
  <c r="F133" i="47"/>
  <c r="K132" i="29" s="1"/>
  <c r="J132" i="47"/>
  <c r="F132" i="47"/>
  <c r="K131" i="29" s="1"/>
  <c r="J131" i="47"/>
  <c r="F131" i="47"/>
  <c r="K130" i="29" s="1"/>
  <c r="J130" i="47"/>
  <c r="J129" i="47"/>
  <c r="J128" i="47"/>
  <c r="J127" i="47"/>
  <c r="F127" i="47"/>
  <c r="K126" i="29" s="1"/>
  <c r="J126" i="47"/>
  <c r="F126" i="47"/>
  <c r="K125" i="29" s="1"/>
  <c r="J125" i="47"/>
  <c r="F125" i="47"/>
  <c r="K124" i="29" s="1"/>
  <c r="J124" i="47"/>
  <c r="F124" i="47"/>
  <c r="K123" i="29" s="1"/>
  <c r="J123" i="47"/>
  <c r="F123" i="47"/>
  <c r="K122" i="29" s="1"/>
  <c r="J122" i="47"/>
  <c r="F122" i="47"/>
  <c r="K121" i="29" s="1"/>
  <c r="J121" i="47"/>
  <c r="F121" i="47"/>
  <c r="K120" i="29" s="1"/>
  <c r="J120" i="47"/>
  <c r="F120" i="47"/>
  <c r="K119" i="29" s="1"/>
  <c r="J119" i="47"/>
  <c r="F119" i="47"/>
  <c r="K118" i="29" s="1"/>
  <c r="J118" i="47"/>
  <c r="F118" i="47"/>
  <c r="K117" i="29" s="1"/>
  <c r="J117" i="47"/>
  <c r="F117" i="47"/>
  <c r="K116" i="29" s="1"/>
  <c r="J116" i="47"/>
  <c r="F116" i="47"/>
  <c r="K115" i="29" s="1"/>
  <c r="J115" i="47"/>
  <c r="F115" i="47"/>
  <c r="K114" i="29" s="1"/>
  <c r="J114" i="47"/>
  <c r="F114" i="47"/>
  <c r="K113" i="29" s="1"/>
  <c r="J113" i="47"/>
  <c r="F113" i="47"/>
  <c r="K112" i="29" s="1"/>
  <c r="J112" i="47"/>
  <c r="F112" i="47"/>
  <c r="K111" i="29" s="1"/>
  <c r="J111" i="47"/>
  <c r="F111" i="47"/>
  <c r="K110" i="29" s="1"/>
  <c r="J110" i="47"/>
  <c r="F110" i="47"/>
  <c r="J109" i="47"/>
  <c r="F109" i="47"/>
  <c r="K108" i="29" s="1"/>
  <c r="J108" i="47"/>
  <c r="F108" i="47"/>
  <c r="K107" i="29" s="1"/>
  <c r="J107" i="47"/>
  <c r="F107" i="47"/>
  <c r="K106" i="29" s="1"/>
  <c r="J106" i="47"/>
  <c r="F106" i="47"/>
  <c r="K105" i="29" s="1"/>
  <c r="J105" i="47"/>
  <c r="F105" i="47"/>
  <c r="K104" i="29" s="1"/>
  <c r="J104" i="47"/>
  <c r="F104" i="47"/>
  <c r="K103" i="29" s="1"/>
  <c r="J103" i="47"/>
  <c r="F103" i="47"/>
  <c r="K102" i="29" s="1"/>
  <c r="J102" i="47"/>
  <c r="F102" i="47"/>
  <c r="K101" i="29" s="1"/>
  <c r="J101" i="47"/>
  <c r="F101" i="47"/>
  <c r="K100" i="29" s="1"/>
  <c r="J100" i="47"/>
  <c r="F100" i="47"/>
  <c r="K99" i="29" s="1"/>
  <c r="J99" i="47"/>
  <c r="F99" i="47"/>
  <c r="K98" i="29" s="1"/>
  <c r="J98" i="47"/>
  <c r="F98" i="47"/>
  <c r="K97" i="29" s="1"/>
  <c r="J97" i="47"/>
  <c r="F97" i="47"/>
  <c r="K96" i="29" s="1"/>
  <c r="J96" i="47"/>
  <c r="F96" i="47"/>
  <c r="K95" i="29" s="1"/>
  <c r="J95" i="47"/>
  <c r="F95" i="47"/>
  <c r="K94" i="29" s="1"/>
  <c r="J94" i="47"/>
  <c r="F94" i="47"/>
  <c r="K93" i="29" s="1"/>
  <c r="J93" i="47"/>
  <c r="F93" i="47"/>
  <c r="K92" i="29" s="1"/>
  <c r="J92" i="47"/>
  <c r="F92" i="47"/>
  <c r="K91" i="29" s="1"/>
  <c r="J91" i="47"/>
  <c r="F91" i="47"/>
  <c r="K90" i="29" s="1"/>
  <c r="J90" i="47"/>
  <c r="F90" i="47"/>
  <c r="K89" i="29" s="1"/>
  <c r="J89" i="47"/>
  <c r="F89" i="47"/>
  <c r="K88" i="29" s="1"/>
  <c r="J88" i="47"/>
  <c r="F88" i="47"/>
  <c r="K87" i="29" s="1"/>
  <c r="J87" i="47"/>
  <c r="F87" i="47"/>
  <c r="K86" i="29" s="1"/>
  <c r="J86" i="47"/>
  <c r="F86" i="47"/>
  <c r="K85" i="29" s="1"/>
  <c r="J85" i="47"/>
  <c r="F85" i="47"/>
  <c r="K84" i="29" s="1"/>
  <c r="J84" i="47"/>
  <c r="F84" i="47"/>
  <c r="K83" i="29" s="1"/>
  <c r="J83" i="47"/>
  <c r="F83" i="47"/>
  <c r="K82" i="29" s="1"/>
  <c r="J82" i="47"/>
  <c r="F82" i="47"/>
  <c r="K81" i="29" s="1"/>
  <c r="J81" i="47"/>
  <c r="F81" i="47"/>
  <c r="K80" i="29" s="1"/>
  <c r="J80" i="47"/>
  <c r="F80" i="47"/>
  <c r="K79" i="29" s="1"/>
  <c r="J79" i="47"/>
  <c r="F79" i="47"/>
  <c r="K78" i="29" s="1"/>
  <c r="J78" i="47"/>
  <c r="F78" i="47"/>
  <c r="K77" i="29" s="1"/>
  <c r="J77" i="47"/>
  <c r="F77" i="47"/>
  <c r="K76" i="29" s="1"/>
  <c r="J76" i="47"/>
  <c r="F76" i="47"/>
  <c r="K75" i="29" s="1"/>
  <c r="J75" i="47"/>
  <c r="F75" i="47"/>
  <c r="K74" i="29" s="1"/>
  <c r="J74" i="47"/>
  <c r="F74" i="47"/>
  <c r="K73" i="29" s="1"/>
  <c r="J73" i="47"/>
  <c r="F73" i="47"/>
  <c r="K72" i="29" s="1"/>
  <c r="J72" i="47"/>
  <c r="F72" i="47"/>
  <c r="K71" i="29" s="1"/>
  <c r="J71" i="47"/>
  <c r="F71" i="47"/>
  <c r="K70" i="29" s="1"/>
  <c r="J70" i="47"/>
  <c r="F70" i="47"/>
  <c r="K69" i="29" s="1"/>
  <c r="J69" i="47"/>
  <c r="F69" i="47"/>
  <c r="K68" i="29" s="1"/>
  <c r="J68" i="47"/>
  <c r="F68" i="47"/>
  <c r="K67" i="29" s="1"/>
  <c r="J67" i="47"/>
  <c r="F67" i="47"/>
  <c r="K66" i="29" s="1"/>
  <c r="J66" i="47"/>
  <c r="F66" i="47"/>
  <c r="K65" i="29" s="1"/>
  <c r="J65" i="47"/>
  <c r="F65" i="47"/>
  <c r="K64" i="29" s="1"/>
  <c r="J64" i="47"/>
  <c r="F64" i="47"/>
  <c r="K63" i="29" s="1"/>
  <c r="J63" i="47"/>
  <c r="F63" i="47"/>
  <c r="K62" i="29" s="1"/>
  <c r="J62" i="47"/>
  <c r="F62" i="47"/>
  <c r="K61" i="29" s="1"/>
  <c r="J61" i="47"/>
  <c r="F61" i="47"/>
  <c r="K60" i="29" s="1"/>
  <c r="J60" i="47"/>
  <c r="F60" i="47"/>
  <c r="K59" i="29" s="1"/>
  <c r="J59" i="47"/>
  <c r="F59" i="47"/>
  <c r="K58" i="29" s="1"/>
  <c r="J58" i="47"/>
  <c r="F58" i="47"/>
  <c r="K57" i="29" s="1"/>
  <c r="J57" i="47"/>
  <c r="F57" i="47"/>
  <c r="K56" i="29" s="1"/>
  <c r="J56" i="47"/>
  <c r="F56" i="47"/>
  <c r="K55" i="29" s="1"/>
  <c r="J55" i="47"/>
  <c r="F55" i="47"/>
  <c r="K54" i="29" s="1"/>
  <c r="J54" i="47"/>
  <c r="F54" i="47"/>
  <c r="K53" i="29" s="1"/>
  <c r="J53" i="47"/>
  <c r="F53" i="47"/>
  <c r="K52" i="29" s="1"/>
  <c r="J52" i="47"/>
  <c r="F52" i="47"/>
  <c r="K51" i="29" s="1"/>
  <c r="J51" i="47"/>
  <c r="F51" i="47"/>
  <c r="K50" i="29" s="1"/>
  <c r="J50" i="47"/>
  <c r="F50" i="47"/>
  <c r="K49" i="29" s="1"/>
  <c r="J49" i="47"/>
  <c r="F49" i="47"/>
  <c r="K48" i="29" s="1"/>
  <c r="J48" i="47"/>
  <c r="F48" i="47"/>
  <c r="K47" i="29" s="1"/>
  <c r="J47" i="47"/>
  <c r="F47" i="47"/>
  <c r="K46" i="29" s="1"/>
  <c r="J46" i="47"/>
  <c r="F46" i="47"/>
  <c r="K45" i="29" s="1"/>
  <c r="J45" i="47"/>
  <c r="F45" i="47"/>
  <c r="K44" i="29" s="1"/>
  <c r="J44" i="47"/>
  <c r="F44" i="47"/>
  <c r="K43" i="29" s="1"/>
  <c r="J43" i="47"/>
  <c r="F43" i="47"/>
  <c r="K42" i="29" s="1"/>
  <c r="J42" i="47"/>
  <c r="F42" i="47"/>
  <c r="K41" i="29" s="1"/>
  <c r="J41" i="47"/>
  <c r="F41" i="47"/>
  <c r="K40" i="29" s="1"/>
  <c r="J40" i="47"/>
  <c r="F40" i="47"/>
  <c r="K39" i="29" s="1"/>
  <c r="J39" i="47"/>
  <c r="F39" i="47"/>
  <c r="K38" i="29" s="1"/>
  <c r="J38" i="47"/>
  <c r="F38" i="47"/>
  <c r="K37" i="29" s="1"/>
  <c r="J37" i="47"/>
  <c r="F37" i="47"/>
  <c r="K36" i="29" s="1"/>
  <c r="J36" i="47"/>
  <c r="F36" i="47"/>
  <c r="K35" i="29" s="1"/>
  <c r="J35" i="47"/>
  <c r="F35" i="47"/>
  <c r="K34" i="29" s="1"/>
  <c r="J34" i="47"/>
  <c r="F34" i="47"/>
  <c r="K33" i="29" s="1"/>
  <c r="J33" i="47"/>
  <c r="F33" i="47"/>
  <c r="K32" i="29" s="1"/>
  <c r="J32" i="47"/>
  <c r="F32" i="47"/>
  <c r="K31" i="29" s="1"/>
  <c r="J31" i="47"/>
  <c r="F31" i="47"/>
  <c r="K30" i="29" s="1"/>
  <c r="J30" i="47"/>
  <c r="F30" i="47"/>
  <c r="K29" i="29" s="1"/>
  <c r="J29" i="47"/>
  <c r="F29" i="47"/>
  <c r="K28" i="29" s="1"/>
  <c r="J28" i="47"/>
  <c r="F28" i="47"/>
  <c r="K27" i="29" s="1"/>
  <c r="J27" i="47"/>
  <c r="F27" i="47"/>
  <c r="K26" i="29" s="1"/>
  <c r="J26" i="47"/>
  <c r="F26" i="47"/>
  <c r="K25" i="29" s="1"/>
  <c r="J25" i="47"/>
  <c r="F25" i="47"/>
  <c r="K24" i="29" s="1"/>
  <c r="J24" i="47"/>
  <c r="F24" i="47"/>
  <c r="K23" i="29" s="1"/>
  <c r="J23" i="47"/>
  <c r="F23" i="47"/>
  <c r="K22" i="29" s="1"/>
  <c r="J22" i="47"/>
  <c r="F22" i="47"/>
  <c r="K21" i="29" s="1"/>
  <c r="J21" i="47"/>
  <c r="F21" i="47"/>
  <c r="K20" i="29" s="1"/>
  <c r="J20" i="47"/>
  <c r="F20" i="47"/>
  <c r="K19" i="29" s="1"/>
  <c r="J19" i="47"/>
  <c r="F19" i="47"/>
  <c r="K18" i="29" s="1"/>
  <c r="J18" i="47"/>
  <c r="F18" i="47"/>
  <c r="K17" i="29" s="1"/>
  <c r="J17" i="47"/>
  <c r="F17" i="47"/>
  <c r="K16" i="29" s="1"/>
  <c r="J16" i="47"/>
  <c r="F16" i="47"/>
  <c r="K15" i="29" s="1"/>
  <c r="J15" i="47"/>
  <c r="F15" i="47"/>
  <c r="K14" i="29" s="1"/>
  <c r="J14" i="47"/>
  <c r="F14" i="47"/>
  <c r="K13" i="29" s="1"/>
  <c r="J13" i="47"/>
  <c r="F13" i="47"/>
  <c r="K12" i="29" s="1"/>
  <c r="J12" i="47"/>
  <c r="F12" i="47"/>
  <c r="K11" i="29" s="1"/>
  <c r="J11" i="47"/>
  <c r="F11" i="47"/>
  <c r="K10" i="29" s="1"/>
  <c r="J10" i="47"/>
  <c r="F10" i="47"/>
  <c r="K9" i="29" s="1"/>
  <c r="J9" i="47"/>
  <c r="F9" i="47"/>
  <c r="K8" i="29" s="1"/>
  <c r="J8" i="47"/>
  <c r="F8" i="47"/>
  <c r="K7" i="29" s="1"/>
  <c r="J7" i="47"/>
  <c r="F7" i="47"/>
  <c r="K6" i="29" s="1"/>
  <c r="J6" i="47"/>
  <c r="F6" i="47"/>
  <c r="K5" i="29" s="1"/>
  <c r="J5" i="47"/>
  <c r="F5" i="47"/>
  <c r="J4" i="47"/>
  <c r="F4" i="47"/>
  <c r="K3" i="29" s="1"/>
  <c r="F3" i="47"/>
  <c r="F190" i="45"/>
  <c r="F192" i="45" s="1"/>
  <c r="E190" i="45"/>
  <c r="G189" i="45"/>
  <c r="G188" i="45"/>
  <c r="J182" i="45"/>
  <c r="F182" i="45"/>
  <c r="J181" i="29" s="1"/>
  <c r="J181" i="45"/>
  <c r="F181" i="45"/>
  <c r="J180" i="29" s="1"/>
  <c r="J180" i="45"/>
  <c r="F180" i="45"/>
  <c r="J179" i="29" s="1"/>
  <c r="J179" i="45"/>
  <c r="F179" i="45"/>
  <c r="J178" i="29" s="1"/>
  <c r="J178" i="45"/>
  <c r="F178" i="45"/>
  <c r="J177" i="29" s="1"/>
  <c r="J177" i="45"/>
  <c r="F177" i="45"/>
  <c r="J176" i="29" s="1"/>
  <c r="J176" i="45"/>
  <c r="F176" i="45"/>
  <c r="J175" i="29" s="1"/>
  <c r="J175" i="45"/>
  <c r="F175" i="45"/>
  <c r="J174" i="29" s="1"/>
  <c r="J174" i="45"/>
  <c r="F174" i="45"/>
  <c r="J173" i="29" s="1"/>
  <c r="J173" i="45"/>
  <c r="F173" i="45"/>
  <c r="J172" i="29" s="1"/>
  <c r="J172" i="45"/>
  <c r="F172" i="45"/>
  <c r="J171" i="29" s="1"/>
  <c r="J171" i="45"/>
  <c r="F171" i="45"/>
  <c r="J170" i="29" s="1"/>
  <c r="J170" i="45"/>
  <c r="F170" i="45"/>
  <c r="J169" i="29" s="1"/>
  <c r="J169" i="45"/>
  <c r="F169" i="45"/>
  <c r="J168" i="29" s="1"/>
  <c r="J168" i="45"/>
  <c r="F168" i="45"/>
  <c r="J167" i="29" s="1"/>
  <c r="J167" i="45"/>
  <c r="F167" i="45"/>
  <c r="J166" i="29" s="1"/>
  <c r="J166" i="45"/>
  <c r="F166" i="45"/>
  <c r="J165" i="29" s="1"/>
  <c r="J165" i="45"/>
  <c r="F165" i="45"/>
  <c r="J164" i="29" s="1"/>
  <c r="J164" i="45"/>
  <c r="F164" i="45"/>
  <c r="J163" i="29" s="1"/>
  <c r="J163" i="45"/>
  <c r="F163" i="45"/>
  <c r="J162" i="29" s="1"/>
  <c r="J162" i="45"/>
  <c r="F162" i="45"/>
  <c r="J161" i="29" s="1"/>
  <c r="J161" i="45"/>
  <c r="F161" i="45"/>
  <c r="J160" i="29" s="1"/>
  <c r="J160" i="45"/>
  <c r="F160" i="45"/>
  <c r="J159" i="29" s="1"/>
  <c r="J159" i="45"/>
  <c r="F159" i="45"/>
  <c r="J158" i="29" s="1"/>
  <c r="J158" i="45"/>
  <c r="F158" i="45"/>
  <c r="J157" i="29" s="1"/>
  <c r="J157" i="45"/>
  <c r="F157" i="45"/>
  <c r="J156" i="29" s="1"/>
  <c r="J156" i="45"/>
  <c r="F156" i="45"/>
  <c r="J155" i="29" s="1"/>
  <c r="J155" i="45"/>
  <c r="F155" i="45"/>
  <c r="J154" i="29" s="1"/>
  <c r="J154" i="45"/>
  <c r="F154" i="45"/>
  <c r="J153" i="29" s="1"/>
  <c r="J153" i="45"/>
  <c r="F153" i="45"/>
  <c r="J152" i="29" s="1"/>
  <c r="J152" i="45"/>
  <c r="F152" i="45"/>
  <c r="J151" i="29" s="1"/>
  <c r="J151" i="45"/>
  <c r="F151" i="45"/>
  <c r="J150" i="29" s="1"/>
  <c r="J150" i="45"/>
  <c r="F150" i="45"/>
  <c r="J149" i="29" s="1"/>
  <c r="J149" i="45"/>
  <c r="F149" i="45"/>
  <c r="J148" i="29" s="1"/>
  <c r="J148" i="45"/>
  <c r="F148" i="45"/>
  <c r="J147" i="29" s="1"/>
  <c r="J147" i="45"/>
  <c r="F147" i="45"/>
  <c r="J146" i="29" s="1"/>
  <c r="J146" i="45"/>
  <c r="F146" i="45"/>
  <c r="J145" i="29" s="1"/>
  <c r="J145" i="45"/>
  <c r="F145" i="45"/>
  <c r="J144" i="29" s="1"/>
  <c r="J144" i="45"/>
  <c r="F144" i="45"/>
  <c r="J143" i="29" s="1"/>
  <c r="J143" i="45"/>
  <c r="F143" i="45"/>
  <c r="J142" i="29" s="1"/>
  <c r="J142" i="45"/>
  <c r="F142" i="45"/>
  <c r="J141" i="29" s="1"/>
  <c r="J141" i="45"/>
  <c r="F141" i="45"/>
  <c r="J140" i="29" s="1"/>
  <c r="J140" i="45"/>
  <c r="F140" i="45"/>
  <c r="J139" i="29" s="1"/>
  <c r="J139" i="45"/>
  <c r="F139" i="45"/>
  <c r="J138" i="29" s="1"/>
  <c r="J138" i="45"/>
  <c r="F138" i="45"/>
  <c r="J137" i="29" s="1"/>
  <c r="J137" i="45"/>
  <c r="F137" i="45"/>
  <c r="J136" i="29" s="1"/>
  <c r="J136" i="45"/>
  <c r="F136" i="45"/>
  <c r="J135" i="29" s="1"/>
  <c r="J135" i="45"/>
  <c r="F135" i="45"/>
  <c r="J134" i="29" s="1"/>
  <c r="J134" i="45"/>
  <c r="F134" i="45"/>
  <c r="J133" i="29" s="1"/>
  <c r="J133" i="45"/>
  <c r="F133" i="45"/>
  <c r="J132" i="29" s="1"/>
  <c r="J132" i="45"/>
  <c r="J131" i="29"/>
  <c r="J131" i="45"/>
  <c r="J130" i="45"/>
  <c r="J129" i="45"/>
  <c r="J128" i="45"/>
  <c r="J127" i="29"/>
  <c r="J127" i="45"/>
  <c r="F127" i="45"/>
  <c r="J126" i="29" s="1"/>
  <c r="J126" i="45"/>
  <c r="F126" i="45"/>
  <c r="J125" i="29" s="1"/>
  <c r="J125" i="45"/>
  <c r="F125" i="45"/>
  <c r="J124" i="45"/>
  <c r="F124" i="45"/>
  <c r="J123" i="29" s="1"/>
  <c r="J123" i="45"/>
  <c r="F123" i="45"/>
  <c r="J122" i="29" s="1"/>
  <c r="J122" i="45"/>
  <c r="F122" i="45"/>
  <c r="J121" i="29" s="1"/>
  <c r="J121" i="45"/>
  <c r="F121" i="45"/>
  <c r="J120" i="29" s="1"/>
  <c r="J120" i="45"/>
  <c r="F120" i="45"/>
  <c r="J119" i="29" s="1"/>
  <c r="J119" i="45"/>
  <c r="F119" i="45"/>
  <c r="J118" i="29" s="1"/>
  <c r="J118" i="45"/>
  <c r="F118" i="45"/>
  <c r="J117" i="29" s="1"/>
  <c r="J117" i="45"/>
  <c r="F117" i="45"/>
  <c r="J116" i="29" s="1"/>
  <c r="J116" i="45"/>
  <c r="F116" i="45"/>
  <c r="J115" i="29" s="1"/>
  <c r="J115" i="45"/>
  <c r="F115" i="45"/>
  <c r="J114" i="29" s="1"/>
  <c r="J114" i="45"/>
  <c r="F114" i="45"/>
  <c r="J113" i="29" s="1"/>
  <c r="J113" i="45"/>
  <c r="F113" i="45"/>
  <c r="J112" i="29" s="1"/>
  <c r="J112" i="45"/>
  <c r="F112" i="45"/>
  <c r="J111" i="29" s="1"/>
  <c r="J111" i="45"/>
  <c r="F111" i="45"/>
  <c r="J110" i="29" s="1"/>
  <c r="J110" i="45"/>
  <c r="F110" i="45"/>
  <c r="J109" i="29" s="1"/>
  <c r="J109" i="45"/>
  <c r="F109" i="45"/>
  <c r="J108" i="29" s="1"/>
  <c r="J108" i="45"/>
  <c r="F108" i="45"/>
  <c r="J107" i="29" s="1"/>
  <c r="J107" i="45"/>
  <c r="F107" i="45"/>
  <c r="J106" i="29" s="1"/>
  <c r="J106" i="45"/>
  <c r="F106" i="45"/>
  <c r="J105" i="29" s="1"/>
  <c r="J105" i="45"/>
  <c r="F105" i="45"/>
  <c r="J104" i="29" s="1"/>
  <c r="J104" i="45"/>
  <c r="F104" i="45"/>
  <c r="J103" i="29" s="1"/>
  <c r="J103" i="45"/>
  <c r="F103" i="45"/>
  <c r="J102" i="29" s="1"/>
  <c r="J102" i="45"/>
  <c r="F102" i="45"/>
  <c r="J101" i="29" s="1"/>
  <c r="J101" i="45"/>
  <c r="F101" i="45"/>
  <c r="J100" i="29" s="1"/>
  <c r="J100" i="45"/>
  <c r="F100" i="45"/>
  <c r="J99" i="29" s="1"/>
  <c r="J99" i="45"/>
  <c r="F99" i="45"/>
  <c r="J98" i="29" s="1"/>
  <c r="J98" i="45"/>
  <c r="F98" i="45"/>
  <c r="J97" i="29" s="1"/>
  <c r="J97" i="45"/>
  <c r="F97" i="45"/>
  <c r="J96" i="29" s="1"/>
  <c r="J96" i="45"/>
  <c r="F96" i="45"/>
  <c r="J95" i="29" s="1"/>
  <c r="J95" i="45"/>
  <c r="F95" i="45"/>
  <c r="J94" i="29" s="1"/>
  <c r="J94" i="45"/>
  <c r="F94" i="45"/>
  <c r="J93" i="29" s="1"/>
  <c r="J93" i="45"/>
  <c r="F93" i="45"/>
  <c r="J92" i="29" s="1"/>
  <c r="J92" i="45"/>
  <c r="F92" i="45"/>
  <c r="J91" i="29" s="1"/>
  <c r="J91" i="45"/>
  <c r="F91" i="45"/>
  <c r="J90" i="29" s="1"/>
  <c r="J90" i="45"/>
  <c r="F90" i="45"/>
  <c r="J89" i="29" s="1"/>
  <c r="J89" i="45"/>
  <c r="F89" i="45"/>
  <c r="J88" i="29" s="1"/>
  <c r="J88" i="45"/>
  <c r="F88" i="45"/>
  <c r="J87" i="29" s="1"/>
  <c r="J87" i="45"/>
  <c r="F87" i="45"/>
  <c r="J86" i="29" s="1"/>
  <c r="J86" i="45"/>
  <c r="F86" i="45"/>
  <c r="J85" i="29" s="1"/>
  <c r="J85" i="45"/>
  <c r="F85" i="45"/>
  <c r="J84" i="29" s="1"/>
  <c r="J84" i="45"/>
  <c r="F84" i="45"/>
  <c r="J83" i="29" s="1"/>
  <c r="J83" i="45"/>
  <c r="F83" i="45"/>
  <c r="J82" i="29" s="1"/>
  <c r="J82" i="45"/>
  <c r="F82" i="45"/>
  <c r="J81" i="29" s="1"/>
  <c r="J81" i="45"/>
  <c r="F81" i="45"/>
  <c r="J80" i="29" s="1"/>
  <c r="J80" i="45"/>
  <c r="F80" i="45"/>
  <c r="J79" i="29" s="1"/>
  <c r="J79" i="45"/>
  <c r="F79" i="45"/>
  <c r="J78" i="29" s="1"/>
  <c r="J78" i="45"/>
  <c r="F78" i="45"/>
  <c r="J77" i="29" s="1"/>
  <c r="J77" i="45"/>
  <c r="F77" i="45"/>
  <c r="J76" i="29" s="1"/>
  <c r="J76" i="45"/>
  <c r="F76" i="45"/>
  <c r="J75" i="29" s="1"/>
  <c r="J75" i="45"/>
  <c r="F75" i="45"/>
  <c r="J74" i="29" s="1"/>
  <c r="J74" i="45"/>
  <c r="F74" i="45"/>
  <c r="J73" i="29" s="1"/>
  <c r="J73" i="45"/>
  <c r="F73" i="45"/>
  <c r="J72" i="29" s="1"/>
  <c r="J72" i="45"/>
  <c r="F72" i="45"/>
  <c r="J71" i="29" s="1"/>
  <c r="J71" i="45"/>
  <c r="F71" i="45"/>
  <c r="J70" i="29" s="1"/>
  <c r="J70" i="45"/>
  <c r="F70" i="45"/>
  <c r="J69" i="29" s="1"/>
  <c r="J69" i="45"/>
  <c r="F69" i="45"/>
  <c r="J68" i="29" s="1"/>
  <c r="J68" i="45"/>
  <c r="F68" i="45"/>
  <c r="J67" i="29" s="1"/>
  <c r="J67" i="45"/>
  <c r="F67" i="45"/>
  <c r="J66" i="29" s="1"/>
  <c r="J66" i="45"/>
  <c r="F66" i="45"/>
  <c r="J65" i="29" s="1"/>
  <c r="J65" i="45"/>
  <c r="F65" i="45"/>
  <c r="J64" i="29" s="1"/>
  <c r="J64" i="45"/>
  <c r="F64" i="45"/>
  <c r="J63" i="29" s="1"/>
  <c r="J63" i="45"/>
  <c r="F63" i="45"/>
  <c r="J62" i="29" s="1"/>
  <c r="J62" i="45"/>
  <c r="F62" i="45"/>
  <c r="J61" i="29" s="1"/>
  <c r="J61" i="45"/>
  <c r="F61" i="45"/>
  <c r="J60" i="29" s="1"/>
  <c r="J60" i="45"/>
  <c r="F60" i="45"/>
  <c r="J59" i="29" s="1"/>
  <c r="J59" i="45"/>
  <c r="F59" i="45"/>
  <c r="J58" i="29" s="1"/>
  <c r="J58" i="45"/>
  <c r="F58" i="45"/>
  <c r="J57" i="29" s="1"/>
  <c r="J57" i="45"/>
  <c r="F57" i="45"/>
  <c r="J56" i="29" s="1"/>
  <c r="J56" i="45"/>
  <c r="F56" i="45"/>
  <c r="J55" i="29" s="1"/>
  <c r="J55" i="45"/>
  <c r="F55" i="45"/>
  <c r="J54" i="29" s="1"/>
  <c r="J54" i="45"/>
  <c r="F54" i="45"/>
  <c r="J53" i="29" s="1"/>
  <c r="J53" i="45"/>
  <c r="F53" i="45"/>
  <c r="J52" i="29" s="1"/>
  <c r="J52" i="45"/>
  <c r="F52" i="45"/>
  <c r="J51" i="29" s="1"/>
  <c r="J51" i="45"/>
  <c r="F51" i="45"/>
  <c r="J50" i="29" s="1"/>
  <c r="J50" i="45"/>
  <c r="F50" i="45"/>
  <c r="J49" i="29" s="1"/>
  <c r="J49" i="45"/>
  <c r="F49" i="45"/>
  <c r="J48" i="29" s="1"/>
  <c r="J48" i="45"/>
  <c r="F48" i="45"/>
  <c r="J47" i="29" s="1"/>
  <c r="J47" i="45"/>
  <c r="F47" i="45"/>
  <c r="J46" i="29" s="1"/>
  <c r="J46" i="45"/>
  <c r="F46" i="45"/>
  <c r="J45" i="29" s="1"/>
  <c r="J45" i="45"/>
  <c r="F45" i="45"/>
  <c r="J44" i="29" s="1"/>
  <c r="J44" i="45"/>
  <c r="F44" i="45"/>
  <c r="J43" i="29" s="1"/>
  <c r="J43" i="45"/>
  <c r="F43" i="45"/>
  <c r="J42" i="29" s="1"/>
  <c r="J42" i="45"/>
  <c r="F42" i="45"/>
  <c r="J41" i="29" s="1"/>
  <c r="J41" i="45"/>
  <c r="F41" i="45"/>
  <c r="J40" i="29" s="1"/>
  <c r="J40" i="45"/>
  <c r="F40" i="45"/>
  <c r="J39" i="29" s="1"/>
  <c r="J39" i="45"/>
  <c r="F39" i="45"/>
  <c r="J38" i="29" s="1"/>
  <c r="J38" i="45"/>
  <c r="F38" i="45"/>
  <c r="J37" i="29" s="1"/>
  <c r="J37" i="45"/>
  <c r="F37" i="45"/>
  <c r="J36" i="29" s="1"/>
  <c r="J36" i="45"/>
  <c r="F36" i="45"/>
  <c r="J35" i="29" s="1"/>
  <c r="J35" i="45"/>
  <c r="F35" i="45"/>
  <c r="J34" i="29" s="1"/>
  <c r="J34" i="45"/>
  <c r="F34" i="45"/>
  <c r="J33" i="29" s="1"/>
  <c r="J33" i="45"/>
  <c r="F33" i="45"/>
  <c r="J32" i="29" s="1"/>
  <c r="J32" i="45"/>
  <c r="F32" i="45"/>
  <c r="J31" i="29" s="1"/>
  <c r="J31" i="45"/>
  <c r="F31" i="45"/>
  <c r="J30" i="29" s="1"/>
  <c r="J30" i="45"/>
  <c r="F30" i="45"/>
  <c r="J29" i="29" s="1"/>
  <c r="J29" i="45"/>
  <c r="F29" i="45"/>
  <c r="J28" i="29" s="1"/>
  <c r="J28" i="45"/>
  <c r="F28" i="45"/>
  <c r="J27" i="29" s="1"/>
  <c r="J27" i="45"/>
  <c r="F27" i="45"/>
  <c r="J26" i="29" s="1"/>
  <c r="J26" i="45"/>
  <c r="F26" i="45"/>
  <c r="J25" i="29" s="1"/>
  <c r="J25" i="45"/>
  <c r="F25" i="45"/>
  <c r="J24" i="29" s="1"/>
  <c r="J24" i="45"/>
  <c r="F24" i="45"/>
  <c r="J23" i="29" s="1"/>
  <c r="J23" i="45"/>
  <c r="F23" i="45"/>
  <c r="J22" i="29" s="1"/>
  <c r="J22" i="45"/>
  <c r="F22" i="45"/>
  <c r="J21" i="29" s="1"/>
  <c r="J21" i="45"/>
  <c r="F21" i="45"/>
  <c r="J20" i="29" s="1"/>
  <c r="J20" i="45"/>
  <c r="F20" i="45"/>
  <c r="J19" i="29" s="1"/>
  <c r="J19" i="45"/>
  <c r="F19" i="45"/>
  <c r="J18" i="29" s="1"/>
  <c r="J18" i="45"/>
  <c r="F18" i="45"/>
  <c r="J17" i="29" s="1"/>
  <c r="J17" i="45"/>
  <c r="F17" i="45"/>
  <c r="J16" i="29" s="1"/>
  <c r="J16" i="45"/>
  <c r="F16" i="45"/>
  <c r="J15" i="29" s="1"/>
  <c r="J15" i="45"/>
  <c r="F15" i="45"/>
  <c r="J14" i="29" s="1"/>
  <c r="J14" i="45"/>
  <c r="F14" i="45"/>
  <c r="J13" i="29" s="1"/>
  <c r="J13" i="45"/>
  <c r="F13" i="45"/>
  <c r="J12" i="29" s="1"/>
  <c r="J12" i="45"/>
  <c r="F12" i="45"/>
  <c r="J11" i="29" s="1"/>
  <c r="J11" i="45"/>
  <c r="F11" i="45"/>
  <c r="J10" i="29" s="1"/>
  <c r="J10" i="45"/>
  <c r="F10" i="45"/>
  <c r="J9" i="29" s="1"/>
  <c r="J9" i="45"/>
  <c r="F9" i="45"/>
  <c r="J8" i="29" s="1"/>
  <c r="J8" i="45"/>
  <c r="F8" i="45"/>
  <c r="J7" i="29" s="1"/>
  <c r="J7" i="45"/>
  <c r="F7" i="45"/>
  <c r="J6" i="29" s="1"/>
  <c r="J6" i="45"/>
  <c r="F6" i="45"/>
  <c r="J5" i="29" s="1"/>
  <c r="J5" i="45"/>
  <c r="F5" i="45"/>
  <c r="J4" i="29" s="1"/>
  <c r="J4" i="45"/>
  <c r="F4" i="45"/>
  <c r="J3" i="29" s="1"/>
  <c r="F3" i="45"/>
  <c r="J2" i="29" s="1"/>
  <c r="F190" i="44"/>
  <c r="F192" i="44" s="1"/>
  <c r="E190" i="44"/>
  <c r="G189" i="44"/>
  <c r="G188" i="44"/>
  <c r="J182" i="44"/>
  <c r="F182" i="44"/>
  <c r="I181" i="29" s="1"/>
  <c r="J181" i="44"/>
  <c r="F181" i="44"/>
  <c r="I180" i="29" s="1"/>
  <c r="J180" i="44"/>
  <c r="F180" i="44"/>
  <c r="I179" i="29" s="1"/>
  <c r="J179" i="44"/>
  <c r="F179" i="44"/>
  <c r="I178" i="29" s="1"/>
  <c r="J178" i="44"/>
  <c r="F178" i="44"/>
  <c r="I177" i="29" s="1"/>
  <c r="J177" i="44"/>
  <c r="F177" i="44"/>
  <c r="I176" i="29" s="1"/>
  <c r="J176" i="44"/>
  <c r="F176" i="44"/>
  <c r="I175" i="29" s="1"/>
  <c r="J175" i="44"/>
  <c r="F175" i="44"/>
  <c r="I174" i="29" s="1"/>
  <c r="J174" i="44"/>
  <c r="F174" i="44"/>
  <c r="I173" i="29" s="1"/>
  <c r="J173" i="44"/>
  <c r="F173" i="44"/>
  <c r="I172" i="29" s="1"/>
  <c r="J172" i="44"/>
  <c r="F172" i="44"/>
  <c r="I171" i="29" s="1"/>
  <c r="J171" i="44"/>
  <c r="F171" i="44"/>
  <c r="I170" i="29" s="1"/>
  <c r="J170" i="44"/>
  <c r="F170" i="44"/>
  <c r="I169" i="29" s="1"/>
  <c r="J169" i="44"/>
  <c r="F169" i="44"/>
  <c r="I168" i="29" s="1"/>
  <c r="J168" i="44"/>
  <c r="F168" i="44"/>
  <c r="I167" i="29" s="1"/>
  <c r="J167" i="44"/>
  <c r="F167" i="44"/>
  <c r="I166" i="29" s="1"/>
  <c r="J166" i="44"/>
  <c r="F166" i="44"/>
  <c r="I165" i="29" s="1"/>
  <c r="J165" i="44"/>
  <c r="F165" i="44"/>
  <c r="I164" i="29" s="1"/>
  <c r="J164" i="44"/>
  <c r="F164" i="44"/>
  <c r="I163" i="29" s="1"/>
  <c r="J163" i="44"/>
  <c r="F163" i="44"/>
  <c r="I162" i="29" s="1"/>
  <c r="J162" i="44"/>
  <c r="F162" i="44"/>
  <c r="I161" i="29" s="1"/>
  <c r="J161" i="44"/>
  <c r="F161" i="44"/>
  <c r="I160" i="29" s="1"/>
  <c r="J160" i="44"/>
  <c r="F160" i="44"/>
  <c r="I159" i="29" s="1"/>
  <c r="J159" i="44"/>
  <c r="F159" i="44"/>
  <c r="I158" i="29" s="1"/>
  <c r="J158" i="44"/>
  <c r="F158" i="44"/>
  <c r="I157" i="29" s="1"/>
  <c r="J157" i="44"/>
  <c r="F157" i="44"/>
  <c r="I156" i="29" s="1"/>
  <c r="J156" i="44"/>
  <c r="F156" i="44"/>
  <c r="I155" i="29" s="1"/>
  <c r="J155" i="44"/>
  <c r="F155" i="44"/>
  <c r="I154" i="29" s="1"/>
  <c r="J154" i="44"/>
  <c r="F154" i="44"/>
  <c r="I153" i="29" s="1"/>
  <c r="J153" i="44"/>
  <c r="F153" i="44"/>
  <c r="I152" i="29" s="1"/>
  <c r="J152" i="44"/>
  <c r="F152" i="44"/>
  <c r="I151" i="29" s="1"/>
  <c r="J151" i="44"/>
  <c r="F151" i="44"/>
  <c r="I150" i="29" s="1"/>
  <c r="J150" i="44"/>
  <c r="F150" i="44"/>
  <c r="I149" i="29" s="1"/>
  <c r="J149" i="44"/>
  <c r="F149" i="44"/>
  <c r="I148" i="29" s="1"/>
  <c r="J148" i="44"/>
  <c r="F148" i="44"/>
  <c r="I147" i="29" s="1"/>
  <c r="J147" i="44"/>
  <c r="F147" i="44"/>
  <c r="I146" i="29" s="1"/>
  <c r="J146" i="44"/>
  <c r="F146" i="44"/>
  <c r="I145" i="29" s="1"/>
  <c r="J145" i="44"/>
  <c r="F145" i="44"/>
  <c r="I144" i="29" s="1"/>
  <c r="J144" i="44"/>
  <c r="F144" i="44"/>
  <c r="I143" i="29" s="1"/>
  <c r="J143" i="44"/>
  <c r="F143" i="44"/>
  <c r="I142" i="29" s="1"/>
  <c r="J142" i="44"/>
  <c r="F142" i="44"/>
  <c r="I141" i="29" s="1"/>
  <c r="J141" i="44"/>
  <c r="F141" i="44"/>
  <c r="I140" i="29" s="1"/>
  <c r="J140" i="44"/>
  <c r="F140" i="44"/>
  <c r="I139" i="29" s="1"/>
  <c r="J139" i="44"/>
  <c r="F139" i="44"/>
  <c r="I138" i="29" s="1"/>
  <c r="J138" i="44"/>
  <c r="F138" i="44"/>
  <c r="I137" i="29" s="1"/>
  <c r="J137" i="44"/>
  <c r="F137" i="44"/>
  <c r="I136" i="29" s="1"/>
  <c r="J136" i="44"/>
  <c r="F136" i="44"/>
  <c r="I135" i="29" s="1"/>
  <c r="J135" i="44"/>
  <c r="F135" i="44"/>
  <c r="I134" i="29" s="1"/>
  <c r="J134" i="44"/>
  <c r="F134" i="44"/>
  <c r="I133" i="29" s="1"/>
  <c r="J133" i="44"/>
  <c r="F133" i="44"/>
  <c r="I132" i="29" s="1"/>
  <c r="J132" i="44"/>
  <c r="F132" i="44"/>
  <c r="I131" i="29" s="1"/>
  <c r="J131" i="44"/>
  <c r="F131" i="44"/>
  <c r="I130" i="29" s="1"/>
  <c r="J130" i="44"/>
  <c r="F130" i="44"/>
  <c r="I129" i="29" s="1"/>
  <c r="J129" i="44"/>
  <c r="F129" i="44"/>
  <c r="I128" i="29" s="1"/>
  <c r="J128" i="44"/>
  <c r="F128" i="44"/>
  <c r="I127" i="29" s="1"/>
  <c r="J127" i="44"/>
  <c r="F127" i="44"/>
  <c r="I126" i="29" s="1"/>
  <c r="J126" i="44"/>
  <c r="F126" i="44"/>
  <c r="I125" i="29" s="1"/>
  <c r="J125" i="44"/>
  <c r="F125" i="44"/>
  <c r="I124" i="29" s="1"/>
  <c r="J124" i="44"/>
  <c r="F124" i="44"/>
  <c r="I123" i="29" s="1"/>
  <c r="J123" i="44"/>
  <c r="F123" i="44"/>
  <c r="I122" i="29" s="1"/>
  <c r="J122" i="44"/>
  <c r="F122" i="44"/>
  <c r="I121" i="29" s="1"/>
  <c r="J121" i="44"/>
  <c r="F121" i="44"/>
  <c r="I120" i="29" s="1"/>
  <c r="J120" i="44"/>
  <c r="F120" i="44"/>
  <c r="I119" i="29" s="1"/>
  <c r="J119" i="44"/>
  <c r="F119" i="44"/>
  <c r="I118" i="29" s="1"/>
  <c r="J118" i="44"/>
  <c r="F118" i="44"/>
  <c r="I117" i="29" s="1"/>
  <c r="J117" i="44"/>
  <c r="F117" i="44"/>
  <c r="I116" i="29" s="1"/>
  <c r="J116" i="44"/>
  <c r="F116" i="44"/>
  <c r="I115" i="29" s="1"/>
  <c r="J115" i="44"/>
  <c r="F115" i="44"/>
  <c r="I114" i="29" s="1"/>
  <c r="J114" i="44"/>
  <c r="F114" i="44"/>
  <c r="I113" i="29" s="1"/>
  <c r="J113" i="44"/>
  <c r="F113" i="44"/>
  <c r="I112" i="29" s="1"/>
  <c r="J112" i="44"/>
  <c r="F112" i="44"/>
  <c r="I111" i="29" s="1"/>
  <c r="J111" i="44"/>
  <c r="F111" i="44"/>
  <c r="I110" i="29" s="1"/>
  <c r="J110" i="44"/>
  <c r="F110" i="44"/>
  <c r="I109" i="29" s="1"/>
  <c r="J109" i="44"/>
  <c r="F109" i="44"/>
  <c r="I108" i="29" s="1"/>
  <c r="J108" i="44"/>
  <c r="F108" i="44"/>
  <c r="I107" i="29" s="1"/>
  <c r="J107" i="44"/>
  <c r="F107" i="44"/>
  <c r="I106" i="29" s="1"/>
  <c r="J106" i="44"/>
  <c r="F106" i="44"/>
  <c r="I105" i="29" s="1"/>
  <c r="J105" i="44"/>
  <c r="F105" i="44"/>
  <c r="I104" i="29" s="1"/>
  <c r="J104" i="44"/>
  <c r="F104" i="44"/>
  <c r="I103" i="29" s="1"/>
  <c r="J103" i="44"/>
  <c r="F103" i="44"/>
  <c r="I102" i="29" s="1"/>
  <c r="J102" i="44"/>
  <c r="F102" i="44"/>
  <c r="I101" i="29" s="1"/>
  <c r="J101" i="44"/>
  <c r="F101" i="44"/>
  <c r="I100" i="29" s="1"/>
  <c r="J100" i="44"/>
  <c r="F100" i="44"/>
  <c r="I99" i="29" s="1"/>
  <c r="J99" i="44"/>
  <c r="F99" i="44"/>
  <c r="I98" i="29" s="1"/>
  <c r="J98" i="44"/>
  <c r="F98" i="44"/>
  <c r="I97" i="29" s="1"/>
  <c r="J97" i="44"/>
  <c r="F97" i="44"/>
  <c r="I96" i="29" s="1"/>
  <c r="J96" i="44"/>
  <c r="F96" i="44"/>
  <c r="I95" i="29" s="1"/>
  <c r="J95" i="44"/>
  <c r="F95" i="44"/>
  <c r="I94" i="29" s="1"/>
  <c r="J94" i="44"/>
  <c r="F94" i="44"/>
  <c r="I93" i="29" s="1"/>
  <c r="J93" i="44"/>
  <c r="F93" i="44"/>
  <c r="I92" i="29" s="1"/>
  <c r="J92" i="44"/>
  <c r="F92" i="44"/>
  <c r="I91" i="29" s="1"/>
  <c r="J91" i="44"/>
  <c r="F91" i="44"/>
  <c r="I90" i="29" s="1"/>
  <c r="J90" i="44"/>
  <c r="F90" i="44"/>
  <c r="I89" i="29" s="1"/>
  <c r="J89" i="44"/>
  <c r="F89" i="44"/>
  <c r="I88" i="29" s="1"/>
  <c r="J88" i="44"/>
  <c r="F88" i="44"/>
  <c r="I87" i="29" s="1"/>
  <c r="J87" i="44"/>
  <c r="F87" i="44"/>
  <c r="I86" i="29" s="1"/>
  <c r="J86" i="44"/>
  <c r="F86" i="44"/>
  <c r="I85" i="29" s="1"/>
  <c r="J85" i="44"/>
  <c r="F85" i="44"/>
  <c r="I84" i="29" s="1"/>
  <c r="J84" i="44"/>
  <c r="F84" i="44"/>
  <c r="I83" i="29" s="1"/>
  <c r="J83" i="44"/>
  <c r="F83" i="44"/>
  <c r="I82" i="29" s="1"/>
  <c r="J82" i="44"/>
  <c r="F82" i="44"/>
  <c r="I81" i="29" s="1"/>
  <c r="J81" i="44"/>
  <c r="F81" i="44"/>
  <c r="I80" i="29" s="1"/>
  <c r="J80" i="44"/>
  <c r="F80" i="44"/>
  <c r="I79" i="29" s="1"/>
  <c r="J79" i="44"/>
  <c r="F79" i="44"/>
  <c r="I78" i="29" s="1"/>
  <c r="J78" i="44"/>
  <c r="F78" i="44"/>
  <c r="I77" i="29" s="1"/>
  <c r="J77" i="44"/>
  <c r="F77" i="44"/>
  <c r="I76" i="29" s="1"/>
  <c r="J76" i="44"/>
  <c r="F76" i="44"/>
  <c r="I75" i="29" s="1"/>
  <c r="J75" i="44"/>
  <c r="F75" i="44"/>
  <c r="I74" i="29" s="1"/>
  <c r="J74" i="44"/>
  <c r="F74" i="44"/>
  <c r="I73" i="29" s="1"/>
  <c r="J73" i="44"/>
  <c r="F73" i="44"/>
  <c r="I72" i="29" s="1"/>
  <c r="J72" i="44"/>
  <c r="F72" i="44"/>
  <c r="I71" i="29" s="1"/>
  <c r="J71" i="44"/>
  <c r="F71" i="44"/>
  <c r="I70" i="29" s="1"/>
  <c r="J70" i="44"/>
  <c r="F70" i="44"/>
  <c r="I69" i="29" s="1"/>
  <c r="J69" i="44"/>
  <c r="F69" i="44"/>
  <c r="I68" i="29" s="1"/>
  <c r="J68" i="44"/>
  <c r="F68" i="44"/>
  <c r="I67" i="29" s="1"/>
  <c r="J67" i="44"/>
  <c r="F67" i="44"/>
  <c r="I66" i="29" s="1"/>
  <c r="J66" i="44"/>
  <c r="F66" i="44"/>
  <c r="I65" i="29" s="1"/>
  <c r="J65" i="44"/>
  <c r="F65" i="44"/>
  <c r="I64" i="29" s="1"/>
  <c r="J64" i="44"/>
  <c r="F64" i="44"/>
  <c r="I63" i="29" s="1"/>
  <c r="J63" i="44"/>
  <c r="F63" i="44"/>
  <c r="I62" i="29" s="1"/>
  <c r="J62" i="44"/>
  <c r="F62" i="44"/>
  <c r="I61" i="29" s="1"/>
  <c r="J61" i="44"/>
  <c r="F61" i="44"/>
  <c r="I60" i="29" s="1"/>
  <c r="J60" i="44"/>
  <c r="F60" i="44"/>
  <c r="I59" i="29" s="1"/>
  <c r="J59" i="44"/>
  <c r="F59" i="44"/>
  <c r="I58" i="29" s="1"/>
  <c r="J58" i="44"/>
  <c r="F58" i="44"/>
  <c r="I57" i="29" s="1"/>
  <c r="J57" i="44"/>
  <c r="F57" i="44"/>
  <c r="I56" i="29" s="1"/>
  <c r="J56" i="44"/>
  <c r="F56" i="44"/>
  <c r="I55" i="29" s="1"/>
  <c r="J55" i="44"/>
  <c r="F55" i="44"/>
  <c r="I54" i="29" s="1"/>
  <c r="J54" i="44"/>
  <c r="F54" i="44"/>
  <c r="I53" i="29" s="1"/>
  <c r="J53" i="44"/>
  <c r="F53" i="44"/>
  <c r="I52" i="29" s="1"/>
  <c r="J52" i="44"/>
  <c r="F52" i="44"/>
  <c r="I51" i="29" s="1"/>
  <c r="J51" i="44"/>
  <c r="F51" i="44"/>
  <c r="I50" i="29" s="1"/>
  <c r="J50" i="44"/>
  <c r="F50" i="44"/>
  <c r="I49" i="29" s="1"/>
  <c r="J49" i="44"/>
  <c r="F49" i="44"/>
  <c r="I48" i="29" s="1"/>
  <c r="J48" i="44"/>
  <c r="F48" i="44"/>
  <c r="I47" i="29" s="1"/>
  <c r="J47" i="44"/>
  <c r="F47" i="44"/>
  <c r="I46" i="29" s="1"/>
  <c r="J46" i="44"/>
  <c r="F46" i="44"/>
  <c r="I45" i="29" s="1"/>
  <c r="J45" i="44"/>
  <c r="F45" i="44"/>
  <c r="I44" i="29" s="1"/>
  <c r="J44" i="44"/>
  <c r="F44" i="44"/>
  <c r="I43" i="29" s="1"/>
  <c r="J43" i="44"/>
  <c r="F43" i="44"/>
  <c r="I42" i="29" s="1"/>
  <c r="J42" i="44"/>
  <c r="F42" i="44"/>
  <c r="I41" i="29" s="1"/>
  <c r="J41" i="44"/>
  <c r="F41" i="44"/>
  <c r="I40" i="29" s="1"/>
  <c r="J40" i="44"/>
  <c r="F40" i="44"/>
  <c r="I39" i="29" s="1"/>
  <c r="J39" i="44"/>
  <c r="F39" i="44"/>
  <c r="I38" i="29" s="1"/>
  <c r="J38" i="44"/>
  <c r="F38" i="44"/>
  <c r="I37" i="29" s="1"/>
  <c r="J37" i="44"/>
  <c r="F37" i="44"/>
  <c r="I36" i="29" s="1"/>
  <c r="J36" i="44"/>
  <c r="F36" i="44"/>
  <c r="I35" i="29" s="1"/>
  <c r="J35" i="44"/>
  <c r="F35" i="44"/>
  <c r="I34" i="29" s="1"/>
  <c r="J34" i="44"/>
  <c r="F34" i="44"/>
  <c r="I33" i="29" s="1"/>
  <c r="J33" i="44"/>
  <c r="F33" i="44"/>
  <c r="I32" i="29" s="1"/>
  <c r="J32" i="44"/>
  <c r="F32" i="44"/>
  <c r="I31" i="29" s="1"/>
  <c r="J31" i="44"/>
  <c r="F31" i="44"/>
  <c r="I30" i="29" s="1"/>
  <c r="J30" i="44"/>
  <c r="F30" i="44"/>
  <c r="I29" i="29" s="1"/>
  <c r="J29" i="44"/>
  <c r="F29" i="44"/>
  <c r="I28" i="29" s="1"/>
  <c r="J28" i="44"/>
  <c r="F28" i="44"/>
  <c r="I27" i="29" s="1"/>
  <c r="J27" i="44"/>
  <c r="F27" i="44"/>
  <c r="I26" i="29" s="1"/>
  <c r="J26" i="44"/>
  <c r="F26" i="44"/>
  <c r="I25" i="29" s="1"/>
  <c r="J25" i="44"/>
  <c r="F25" i="44"/>
  <c r="I24" i="29" s="1"/>
  <c r="J24" i="44"/>
  <c r="F24" i="44"/>
  <c r="I23" i="29" s="1"/>
  <c r="J23" i="44"/>
  <c r="F23" i="44"/>
  <c r="I22" i="29" s="1"/>
  <c r="J22" i="44"/>
  <c r="F22" i="44"/>
  <c r="I21" i="29" s="1"/>
  <c r="J21" i="44"/>
  <c r="F21" i="44"/>
  <c r="I20" i="29" s="1"/>
  <c r="J20" i="44"/>
  <c r="F20" i="44"/>
  <c r="I19" i="29" s="1"/>
  <c r="J19" i="44"/>
  <c r="F19" i="44"/>
  <c r="I18" i="29" s="1"/>
  <c r="J18" i="44"/>
  <c r="F18" i="44"/>
  <c r="I17" i="29" s="1"/>
  <c r="J17" i="44"/>
  <c r="F17" i="44"/>
  <c r="I16" i="29" s="1"/>
  <c r="J16" i="44"/>
  <c r="F16" i="44"/>
  <c r="I15" i="29" s="1"/>
  <c r="J15" i="44"/>
  <c r="F15" i="44"/>
  <c r="I14" i="29" s="1"/>
  <c r="J14" i="44"/>
  <c r="F14" i="44"/>
  <c r="I13" i="29" s="1"/>
  <c r="J13" i="44"/>
  <c r="F13" i="44"/>
  <c r="I12" i="29" s="1"/>
  <c r="J12" i="44"/>
  <c r="F12" i="44"/>
  <c r="I11" i="29" s="1"/>
  <c r="J11" i="44"/>
  <c r="F11" i="44"/>
  <c r="I10" i="29" s="1"/>
  <c r="J10" i="44"/>
  <c r="F10" i="44"/>
  <c r="I9" i="29" s="1"/>
  <c r="J9" i="44"/>
  <c r="F9" i="44"/>
  <c r="I8" i="29" s="1"/>
  <c r="J8" i="44"/>
  <c r="F8" i="44"/>
  <c r="I7" i="29" s="1"/>
  <c r="J7" i="44"/>
  <c r="F7" i="44"/>
  <c r="I6" i="29" s="1"/>
  <c r="J6" i="44"/>
  <c r="F6" i="44"/>
  <c r="I5" i="29" s="1"/>
  <c r="J5" i="44"/>
  <c r="F5" i="44"/>
  <c r="I4" i="29" s="1"/>
  <c r="J4" i="44"/>
  <c r="F4" i="44"/>
  <c r="I3" i="29" s="1"/>
  <c r="F3" i="44"/>
  <c r="F200" i="43"/>
  <c r="F199" i="43"/>
  <c r="F198" i="43"/>
  <c r="F190" i="43"/>
  <c r="F192" i="43" s="1"/>
  <c r="E190" i="43"/>
  <c r="I192" i="43" s="1" a="1"/>
  <c r="I192" i="43" s="1"/>
  <c r="G189" i="43"/>
  <c r="G188" i="43"/>
  <c r="F183" i="43"/>
  <c r="F193" i="43" s="1"/>
  <c r="J182" i="43"/>
  <c r="J181" i="43"/>
  <c r="J180" i="43"/>
  <c r="J179" i="43"/>
  <c r="J178" i="43"/>
  <c r="J177" i="43"/>
  <c r="J176" i="43"/>
  <c r="J175" i="43"/>
  <c r="J174" i="43"/>
  <c r="J173" i="43"/>
  <c r="J172" i="43"/>
  <c r="J171" i="43"/>
  <c r="J170" i="43"/>
  <c r="J169" i="43"/>
  <c r="J168" i="43"/>
  <c r="J167" i="43"/>
  <c r="J166" i="43"/>
  <c r="J165" i="43"/>
  <c r="J164" i="43"/>
  <c r="J163" i="43"/>
  <c r="J162" i="43"/>
  <c r="J161" i="43"/>
  <c r="J160" i="43"/>
  <c r="J159" i="43"/>
  <c r="J158" i="43"/>
  <c r="J157" i="43"/>
  <c r="J156" i="43"/>
  <c r="J155" i="43"/>
  <c r="J154" i="43"/>
  <c r="J153" i="43"/>
  <c r="J152" i="43"/>
  <c r="J151" i="43"/>
  <c r="J150" i="43"/>
  <c r="J149" i="43"/>
  <c r="J148" i="43"/>
  <c r="J147" i="43"/>
  <c r="J146" i="43"/>
  <c r="J145" i="43"/>
  <c r="J144" i="43"/>
  <c r="J143" i="43"/>
  <c r="J142" i="43"/>
  <c r="J141" i="43"/>
  <c r="J140" i="43"/>
  <c r="J139" i="43"/>
  <c r="J138" i="43"/>
  <c r="J137" i="43"/>
  <c r="J136" i="43"/>
  <c r="J135" i="43"/>
  <c r="J134" i="43"/>
  <c r="J133" i="43"/>
  <c r="J132" i="43"/>
  <c r="J131" i="43"/>
  <c r="J130" i="43"/>
  <c r="J129" i="43"/>
  <c r="J128" i="43"/>
  <c r="J127" i="43"/>
  <c r="J126" i="43"/>
  <c r="J125" i="43"/>
  <c r="J124" i="43"/>
  <c r="J123" i="43"/>
  <c r="J122" i="43"/>
  <c r="J121" i="43"/>
  <c r="J120" i="43"/>
  <c r="J119" i="43"/>
  <c r="J118" i="43"/>
  <c r="J117" i="43"/>
  <c r="J116" i="43"/>
  <c r="J115" i="43"/>
  <c r="J114" i="43"/>
  <c r="J113" i="43"/>
  <c r="J112" i="43"/>
  <c r="J111" i="43"/>
  <c r="J110" i="43"/>
  <c r="J109" i="43"/>
  <c r="J108" i="43"/>
  <c r="J107" i="43"/>
  <c r="J106" i="43"/>
  <c r="J105" i="43"/>
  <c r="J104" i="43"/>
  <c r="J103" i="43"/>
  <c r="J102" i="43"/>
  <c r="J101" i="43"/>
  <c r="J100" i="43"/>
  <c r="J99" i="43"/>
  <c r="J98" i="43"/>
  <c r="J97" i="43"/>
  <c r="J96" i="43"/>
  <c r="J95" i="43"/>
  <c r="J94" i="43"/>
  <c r="J93" i="43"/>
  <c r="J92" i="43"/>
  <c r="J91" i="43"/>
  <c r="J90" i="43"/>
  <c r="J89" i="43"/>
  <c r="J88" i="43"/>
  <c r="J87" i="43"/>
  <c r="J86" i="43"/>
  <c r="J85" i="43"/>
  <c r="J84" i="43"/>
  <c r="J83" i="43"/>
  <c r="J82" i="43"/>
  <c r="J81" i="43"/>
  <c r="J80" i="43"/>
  <c r="J79" i="43"/>
  <c r="J78" i="43"/>
  <c r="J77" i="43"/>
  <c r="J76" i="43"/>
  <c r="J75" i="43"/>
  <c r="J74" i="43"/>
  <c r="J73" i="43"/>
  <c r="J72" i="43"/>
  <c r="J71" i="43"/>
  <c r="J70" i="43"/>
  <c r="J69" i="43"/>
  <c r="J68" i="43"/>
  <c r="J67" i="43"/>
  <c r="J66" i="43"/>
  <c r="J65" i="43"/>
  <c r="J64" i="43"/>
  <c r="J63" i="43"/>
  <c r="J62" i="43"/>
  <c r="J61" i="43"/>
  <c r="J60" i="43"/>
  <c r="J59" i="43"/>
  <c r="J58" i="43"/>
  <c r="J57" i="43"/>
  <c r="J56" i="43"/>
  <c r="J55" i="43"/>
  <c r="J54" i="43"/>
  <c r="J53" i="43"/>
  <c r="J52" i="43"/>
  <c r="J51" i="43"/>
  <c r="J50" i="43"/>
  <c r="J49" i="43"/>
  <c r="J48" i="43"/>
  <c r="J47" i="43"/>
  <c r="J46" i="43"/>
  <c r="J45" i="43"/>
  <c r="J44" i="43"/>
  <c r="J43" i="43"/>
  <c r="J42" i="43"/>
  <c r="J41" i="43"/>
  <c r="J40" i="43"/>
  <c r="J39" i="43"/>
  <c r="J38" i="43"/>
  <c r="J37" i="43"/>
  <c r="J36" i="43"/>
  <c r="J35" i="43"/>
  <c r="J34" i="43"/>
  <c r="J33" i="43"/>
  <c r="J32" i="43"/>
  <c r="J31" i="43"/>
  <c r="J30" i="43"/>
  <c r="J29" i="43"/>
  <c r="J28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J6" i="43"/>
  <c r="J5" i="43"/>
  <c r="J4" i="43"/>
  <c r="F190" i="42"/>
  <c r="F192" i="42" s="1"/>
  <c r="E190" i="42"/>
  <c r="G189" i="42"/>
  <c r="G188" i="42"/>
  <c r="J182" i="42"/>
  <c r="G181" i="29"/>
  <c r="J181" i="42"/>
  <c r="G180" i="29"/>
  <c r="J180" i="42"/>
  <c r="G179" i="29"/>
  <c r="J179" i="42"/>
  <c r="G178" i="29"/>
  <c r="J178" i="42"/>
  <c r="G177" i="29"/>
  <c r="J177" i="42"/>
  <c r="G176" i="29"/>
  <c r="J176" i="42"/>
  <c r="G175" i="29"/>
  <c r="J175" i="42"/>
  <c r="G174" i="29"/>
  <c r="J174" i="42"/>
  <c r="G173" i="29"/>
  <c r="J173" i="42"/>
  <c r="G172" i="29"/>
  <c r="J172" i="42"/>
  <c r="G171" i="29"/>
  <c r="J171" i="42"/>
  <c r="G170" i="29"/>
  <c r="J170" i="42"/>
  <c r="G169" i="29"/>
  <c r="J169" i="42"/>
  <c r="G168" i="29"/>
  <c r="J168" i="42"/>
  <c r="G167" i="29"/>
  <c r="J167" i="42"/>
  <c r="G166" i="29"/>
  <c r="J166" i="42"/>
  <c r="G165" i="29"/>
  <c r="J165" i="42"/>
  <c r="G164" i="29"/>
  <c r="J164" i="42"/>
  <c r="G163" i="29"/>
  <c r="J163" i="42"/>
  <c r="G162" i="29"/>
  <c r="J162" i="42"/>
  <c r="G161" i="29"/>
  <c r="J161" i="42"/>
  <c r="G160" i="29"/>
  <c r="J160" i="42"/>
  <c r="G159" i="29"/>
  <c r="J159" i="42"/>
  <c r="G158" i="29"/>
  <c r="J158" i="42"/>
  <c r="G157" i="29"/>
  <c r="J157" i="42"/>
  <c r="G156" i="29"/>
  <c r="J156" i="42"/>
  <c r="G155" i="29"/>
  <c r="J155" i="42"/>
  <c r="G154" i="29"/>
  <c r="J154" i="42"/>
  <c r="G153" i="29"/>
  <c r="J153" i="42"/>
  <c r="G152" i="29"/>
  <c r="J152" i="42"/>
  <c r="G151" i="29"/>
  <c r="J151" i="42"/>
  <c r="G150" i="29"/>
  <c r="J150" i="42"/>
  <c r="G149" i="29"/>
  <c r="J149" i="42"/>
  <c r="G148" i="29"/>
  <c r="J148" i="42"/>
  <c r="G147" i="29"/>
  <c r="J147" i="42"/>
  <c r="G146" i="29"/>
  <c r="J146" i="42"/>
  <c r="G145" i="29"/>
  <c r="J145" i="42"/>
  <c r="G144" i="29"/>
  <c r="J144" i="42"/>
  <c r="G143" i="29"/>
  <c r="J143" i="42"/>
  <c r="G142" i="29"/>
  <c r="J142" i="42"/>
  <c r="G141" i="29"/>
  <c r="J141" i="42"/>
  <c r="G140" i="29"/>
  <c r="J140" i="42"/>
  <c r="G139" i="29"/>
  <c r="J139" i="42"/>
  <c r="G138" i="29"/>
  <c r="J138" i="42"/>
  <c r="G137" i="29"/>
  <c r="J137" i="42"/>
  <c r="G136" i="29"/>
  <c r="J136" i="42"/>
  <c r="G135" i="29"/>
  <c r="J135" i="42"/>
  <c r="G134" i="29"/>
  <c r="J134" i="42"/>
  <c r="G133" i="29"/>
  <c r="J133" i="42"/>
  <c r="G132" i="29"/>
  <c r="J132" i="42"/>
  <c r="G131" i="29"/>
  <c r="J131" i="42"/>
  <c r="G130" i="29"/>
  <c r="J130" i="42"/>
  <c r="G129" i="29"/>
  <c r="J129" i="42"/>
  <c r="G128" i="29"/>
  <c r="J128" i="42"/>
  <c r="G127" i="29"/>
  <c r="J127" i="42"/>
  <c r="G126" i="29"/>
  <c r="J126" i="42"/>
  <c r="G125" i="29"/>
  <c r="J125" i="42"/>
  <c r="G124" i="29"/>
  <c r="J124" i="42"/>
  <c r="G123" i="29"/>
  <c r="J123" i="42"/>
  <c r="G122" i="29"/>
  <c r="J122" i="42"/>
  <c r="G121" i="29"/>
  <c r="J121" i="42"/>
  <c r="G120" i="29"/>
  <c r="J120" i="42"/>
  <c r="G119" i="29"/>
  <c r="J119" i="42"/>
  <c r="G118" i="29"/>
  <c r="J118" i="42"/>
  <c r="G117" i="29"/>
  <c r="J117" i="42"/>
  <c r="G116" i="29"/>
  <c r="J116" i="42"/>
  <c r="J115" i="42"/>
  <c r="G114" i="29"/>
  <c r="J114" i="42"/>
  <c r="G113" i="29"/>
  <c r="J113" i="42"/>
  <c r="G112" i="29"/>
  <c r="J112" i="42"/>
  <c r="G111" i="29"/>
  <c r="J111" i="42"/>
  <c r="G110" i="29"/>
  <c r="J110" i="42"/>
  <c r="G109" i="29"/>
  <c r="J109" i="42"/>
  <c r="G108" i="29"/>
  <c r="J108" i="42"/>
  <c r="G107" i="29"/>
  <c r="J107" i="42"/>
  <c r="G106" i="29"/>
  <c r="J106" i="42"/>
  <c r="G105" i="29"/>
  <c r="J105" i="42"/>
  <c r="G104" i="29"/>
  <c r="J104" i="42"/>
  <c r="G103" i="29"/>
  <c r="J103" i="42"/>
  <c r="G102" i="29"/>
  <c r="J102" i="42"/>
  <c r="G101" i="29"/>
  <c r="J101" i="42"/>
  <c r="G100" i="29"/>
  <c r="J100" i="42"/>
  <c r="G99" i="29"/>
  <c r="J99" i="42"/>
  <c r="G98" i="29"/>
  <c r="J98" i="42"/>
  <c r="G97" i="29"/>
  <c r="J97" i="42"/>
  <c r="G96" i="29"/>
  <c r="J96" i="42"/>
  <c r="G95" i="29"/>
  <c r="J95" i="42"/>
  <c r="G94" i="29"/>
  <c r="J94" i="42"/>
  <c r="G93" i="29"/>
  <c r="J93" i="42"/>
  <c r="G92" i="29"/>
  <c r="J92" i="42"/>
  <c r="G91" i="29"/>
  <c r="J91" i="42"/>
  <c r="G90" i="29"/>
  <c r="J90" i="42"/>
  <c r="G89" i="29"/>
  <c r="J89" i="42"/>
  <c r="G88" i="29"/>
  <c r="J88" i="42"/>
  <c r="G87" i="29"/>
  <c r="J87" i="42"/>
  <c r="G86" i="29"/>
  <c r="J86" i="42"/>
  <c r="G85" i="29"/>
  <c r="J85" i="42"/>
  <c r="G84" i="29"/>
  <c r="J84" i="42"/>
  <c r="G83" i="29"/>
  <c r="J83" i="42"/>
  <c r="G82" i="29"/>
  <c r="J82" i="42"/>
  <c r="G81" i="29"/>
  <c r="J81" i="42"/>
  <c r="G80" i="29"/>
  <c r="J80" i="42"/>
  <c r="G79" i="29"/>
  <c r="J79" i="42"/>
  <c r="G78" i="29"/>
  <c r="J78" i="42"/>
  <c r="G77" i="29"/>
  <c r="J77" i="42"/>
  <c r="G76" i="29"/>
  <c r="J76" i="42"/>
  <c r="G75" i="29"/>
  <c r="J75" i="42"/>
  <c r="G74" i="29"/>
  <c r="J74" i="42"/>
  <c r="G73" i="29"/>
  <c r="J73" i="42"/>
  <c r="G72" i="29"/>
  <c r="J72" i="42"/>
  <c r="G71" i="29"/>
  <c r="J71" i="42"/>
  <c r="G70" i="29"/>
  <c r="J70" i="42"/>
  <c r="G69" i="29"/>
  <c r="J69" i="42"/>
  <c r="G68" i="29"/>
  <c r="J68" i="42"/>
  <c r="G67" i="29"/>
  <c r="J67" i="42"/>
  <c r="G66" i="29"/>
  <c r="J66" i="42"/>
  <c r="G65" i="29"/>
  <c r="J65" i="42"/>
  <c r="G64" i="29"/>
  <c r="J64" i="42"/>
  <c r="G63" i="29"/>
  <c r="J63" i="42"/>
  <c r="G62" i="29"/>
  <c r="J62" i="42"/>
  <c r="G61" i="29"/>
  <c r="J61" i="42"/>
  <c r="G60" i="29"/>
  <c r="J60" i="42"/>
  <c r="G59" i="29"/>
  <c r="J59" i="42"/>
  <c r="G58" i="29"/>
  <c r="J58" i="42"/>
  <c r="G57" i="29"/>
  <c r="J57" i="42"/>
  <c r="G56" i="29"/>
  <c r="J56" i="42"/>
  <c r="G55" i="29"/>
  <c r="J55" i="42"/>
  <c r="G54" i="29"/>
  <c r="J54" i="42"/>
  <c r="G53" i="29"/>
  <c r="J53" i="42"/>
  <c r="G52" i="29"/>
  <c r="J52" i="42"/>
  <c r="G51" i="29"/>
  <c r="J51" i="42"/>
  <c r="G50" i="29"/>
  <c r="J50" i="42"/>
  <c r="G49" i="29"/>
  <c r="J49" i="42"/>
  <c r="G48" i="29"/>
  <c r="J48" i="42"/>
  <c r="G47" i="29"/>
  <c r="J47" i="42"/>
  <c r="G46" i="29"/>
  <c r="J46" i="42"/>
  <c r="G45" i="29"/>
  <c r="J45" i="42"/>
  <c r="G44" i="29"/>
  <c r="J44" i="42"/>
  <c r="G43" i="29"/>
  <c r="J43" i="42"/>
  <c r="G42" i="29"/>
  <c r="J42" i="42"/>
  <c r="G41" i="29"/>
  <c r="J41" i="42"/>
  <c r="G40" i="29"/>
  <c r="J40" i="42"/>
  <c r="G39" i="29"/>
  <c r="J39" i="42"/>
  <c r="G38" i="29"/>
  <c r="J38" i="42"/>
  <c r="G37" i="29"/>
  <c r="J37" i="42"/>
  <c r="G36" i="29"/>
  <c r="J36" i="42"/>
  <c r="G35" i="29"/>
  <c r="J35" i="42"/>
  <c r="G34" i="29"/>
  <c r="J34" i="42"/>
  <c r="G33" i="29"/>
  <c r="J33" i="42"/>
  <c r="G32" i="29"/>
  <c r="J32" i="42"/>
  <c r="G31" i="29"/>
  <c r="J31" i="42"/>
  <c r="G30" i="29"/>
  <c r="J30" i="42"/>
  <c r="G29" i="29"/>
  <c r="J29" i="42"/>
  <c r="G28" i="29"/>
  <c r="J28" i="42"/>
  <c r="G27" i="29"/>
  <c r="J27" i="42"/>
  <c r="G26" i="29"/>
  <c r="J26" i="42"/>
  <c r="G25" i="29"/>
  <c r="J25" i="42"/>
  <c r="G24" i="29"/>
  <c r="J24" i="42"/>
  <c r="G23" i="29"/>
  <c r="J23" i="42"/>
  <c r="G22" i="29"/>
  <c r="J22" i="42"/>
  <c r="G21" i="29"/>
  <c r="J21" i="42"/>
  <c r="G20" i="29"/>
  <c r="J20" i="42"/>
  <c r="G19" i="29"/>
  <c r="J19" i="42"/>
  <c r="G18" i="29"/>
  <c r="J18" i="42"/>
  <c r="G17" i="29"/>
  <c r="J17" i="42"/>
  <c r="G16" i="29"/>
  <c r="J16" i="42"/>
  <c r="G15" i="29"/>
  <c r="J15" i="42"/>
  <c r="G14" i="29"/>
  <c r="J14" i="42"/>
  <c r="G13" i="29"/>
  <c r="J13" i="42"/>
  <c r="G12" i="29"/>
  <c r="J12" i="42"/>
  <c r="G11" i="29"/>
  <c r="J11" i="42"/>
  <c r="G10" i="29"/>
  <c r="J10" i="42"/>
  <c r="G9" i="29"/>
  <c r="J9" i="42"/>
  <c r="G8" i="29"/>
  <c r="J8" i="42"/>
  <c r="G7" i="29"/>
  <c r="J7" i="42"/>
  <c r="G6" i="29"/>
  <c r="J6" i="42"/>
  <c r="G5" i="29"/>
  <c r="J5" i="42"/>
  <c r="G4" i="29"/>
  <c r="J4" i="42"/>
  <c r="F190" i="41"/>
  <c r="E190" i="41"/>
  <c r="G189" i="41"/>
  <c r="G188" i="41"/>
  <c r="F181" i="29"/>
  <c r="F180" i="29"/>
  <c r="F179" i="29"/>
  <c r="F178" i="29"/>
  <c r="F177" i="29"/>
  <c r="F176" i="29"/>
  <c r="F175" i="29"/>
  <c r="F174" i="29"/>
  <c r="F173" i="29"/>
  <c r="F172" i="29"/>
  <c r="F171" i="29"/>
  <c r="F170" i="29"/>
  <c r="F169" i="29"/>
  <c r="F168" i="29"/>
  <c r="F167" i="29"/>
  <c r="F166" i="29"/>
  <c r="F164" i="29"/>
  <c r="F163" i="29"/>
  <c r="F162" i="29"/>
  <c r="F161" i="29"/>
  <c r="F160" i="29"/>
  <c r="F159" i="29"/>
  <c r="F158" i="29"/>
  <c r="F157" i="29"/>
  <c r="F156" i="29"/>
  <c r="F155" i="29"/>
  <c r="F154" i="29"/>
  <c r="F153" i="29"/>
  <c r="F152" i="29"/>
  <c r="F151" i="29"/>
  <c r="F150" i="29"/>
  <c r="F149" i="29"/>
  <c r="F148" i="29"/>
  <c r="F147" i="29"/>
  <c r="F146" i="29"/>
  <c r="F145" i="29"/>
  <c r="F144" i="29"/>
  <c r="F143" i="29"/>
  <c r="F142" i="29"/>
  <c r="F141" i="29"/>
  <c r="F140" i="29"/>
  <c r="F139" i="29"/>
  <c r="F138" i="29"/>
  <c r="F137" i="29"/>
  <c r="F135" i="29"/>
  <c r="F134" i="29"/>
  <c r="F133" i="29"/>
  <c r="F132" i="29"/>
  <c r="F131" i="29"/>
  <c r="F130" i="29"/>
  <c r="F129" i="29"/>
  <c r="F128" i="29"/>
  <c r="F127" i="29"/>
  <c r="F126" i="29"/>
  <c r="F125" i="29"/>
  <c r="F124" i="29"/>
  <c r="F123" i="29"/>
  <c r="F122" i="29"/>
  <c r="F121" i="29"/>
  <c r="F120" i="29"/>
  <c r="F119" i="29"/>
  <c r="F118" i="29"/>
  <c r="F117" i="29"/>
  <c r="F115" i="29"/>
  <c r="F114" i="29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J4" i="41"/>
  <c r="J5" i="41" s="1"/>
  <c r="J6" i="41" s="1"/>
  <c r="J7" i="41" s="1"/>
  <c r="J8" i="41" s="1"/>
  <c r="J9" i="41" s="1"/>
  <c r="J10" i="41" s="1"/>
  <c r="J11" i="41" s="1"/>
  <c r="J12" i="41" s="1"/>
  <c r="J13" i="41" s="1"/>
  <c r="J14" i="41" s="1"/>
  <c r="J15" i="41" s="1"/>
  <c r="J16" i="41" s="1"/>
  <c r="J17" i="41" s="1"/>
  <c r="J18" i="41" s="1"/>
  <c r="J19" i="41" s="1"/>
  <c r="J20" i="41" s="1"/>
  <c r="J21" i="41" s="1"/>
  <c r="J22" i="41" s="1"/>
  <c r="J23" i="41" s="1"/>
  <c r="J24" i="41" s="1"/>
  <c r="J25" i="41" s="1"/>
  <c r="J26" i="41" s="1"/>
  <c r="J27" i="41" s="1"/>
  <c r="J28" i="41" s="1"/>
  <c r="J29" i="41" s="1"/>
  <c r="J30" i="41" s="1"/>
  <c r="J31" i="41" s="1"/>
  <c r="J32" i="41" s="1"/>
  <c r="J33" i="41" s="1"/>
  <c r="J34" i="41" s="1"/>
  <c r="J35" i="41" s="1"/>
  <c r="J36" i="41" s="1"/>
  <c r="J37" i="41" s="1"/>
  <c r="J38" i="41" s="1"/>
  <c r="J39" i="41" s="1"/>
  <c r="J40" i="41" s="1"/>
  <c r="J41" i="41" s="1"/>
  <c r="J42" i="41" s="1"/>
  <c r="J43" i="41" s="1"/>
  <c r="J44" i="41" s="1"/>
  <c r="J45" i="41" s="1"/>
  <c r="J46" i="41" s="1"/>
  <c r="J47" i="41" s="1"/>
  <c r="J48" i="41" s="1"/>
  <c r="J49" i="41" s="1"/>
  <c r="J50" i="41" s="1"/>
  <c r="J51" i="41" s="1"/>
  <c r="J52" i="41" s="1"/>
  <c r="J53" i="41" s="1"/>
  <c r="J54" i="41" s="1"/>
  <c r="J55" i="41" s="1"/>
  <c r="J56" i="41" s="1"/>
  <c r="J57" i="41" s="1"/>
  <c r="J58" i="41" s="1"/>
  <c r="J59" i="41" s="1"/>
  <c r="J60" i="41" s="1"/>
  <c r="J61" i="41" s="1"/>
  <c r="J62" i="41" s="1"/>
  <c r="J63" i="41" s="1"/>
  <c r="J64" i="41" s="1"/>
  <c r="J65" i="41" s="1"/>
  <c r="J66" i="41" s="1"/>
  <c r="J67" i="41" s="1"/>
  <c r="J68" i="41" s="1"/>
  <c r="J69" i="41" s="1"/>
  <c r="J70" i="41" s="1"/>
  <c r="J71" i="41" s="1"/>
  <c r="J72" i="41" s="1"/>
  <c r="J73" i="41" s="1"/>
  <c r="J74" i="41" s="1"/>
  <c r="J75" i="41" s="1"/>
  <c r="J76" i="41" s="1"/>
  <c r="J77" i="41" s="1"/>
  <c r="J78" i="41" s="1"/>
  <c r="J79" i="41" s="1"/>
  <c r="J80" i="41" s="1"/>
  <c r="J81" i="41" s="1"/>
  <c r="J82" i="41" s="1"/>
  <c r="J83" i="41" s="1"/>
  <c r="J84" i="41" s="1"/>
  <c r="J85" i="41" s="1"/>
  <c r="J86" i="41" s="1"/>
  <c r="J87" i="41" s="1"/>
  <c r="J88" i="41" s="1"/>
  <c r="J89" i="41" s="1"/>
  <c r="J90" i="41" s="1"/>
  <c r="J91" i="41" s="1"/>
  <c r="J92" i="41" s="1"/>
  <c r="J93" i="41" s="1"/>
  <c r="J94" i="41" s="1"/>
  <c r="J95" i="41" s="1"/>
  <c r="J96" i="41" s="1"/>
  <c r="J97" i="41" s="1"/>
  <c r="J98" i="41" s="1"/>
  <c r="J99" i="41" s="1"/>
  <c r="J100" i="41" s="1"/>
  <c r="J101" i="41" s="1"/>
  <c r="J102" i="41" s="1"/>
  <c r="J103" i="41" s="1"/>
  <c r="J104" i="41" s="1"/>
  <c r="J105" i="41" s="1"/>
  <c r="J106" i="41" s="1"/>
  <c r="J107" i="41" s="1"/>
  <c r="J108" i="41" s="1"/>
  <c r="J109" i="41" s="1"/>
  <c r="J110" i="41" s="1"/>
  <c r="J111" i="41" s="1"/>
  <c r="J112" i="41" s="1"/>
  <c r="J113" i="41" s="1"/>
  <c r="J114" i="41" s="1"/>
  <c r="J115" i="41" s="1"/>
  <c r="J116" i="41" s="1"/>
  <c r="J117" i="41" s="1"/>
  <c r="J118" i="41" s="1"/>
  <c r="J119" i="41" s="1"/>
  <c r="J120" i="41" s="1"/>
  <c r="J121" i="41" s="1"/>
  <c r="J122" i="41" s="1"/>
  <c r="J123" i="41" s="1"/>
  <c r="J124" i="41" s="1"/>
  <c r="J125" i="41" s="1"/>
  <c r="J126" i="41" s="1"/>
  <c r="J127" i="41" s="1"/>
  <c r="J128" i="41" s="1"/>
  <c r="J129" i="41" s="1"/>
  <c r="J130" i="41" s="1"/>
  <c r="J131" i="41" s="1"/>
  <c r="J132" i="41" s="1"/>
  <c r="J133" i="41" s="1"/>
  <c r="J134" i="41" s="1"/>
  <c r="J135" i="41" s="1"/>
  <c r="J136" i="41" s="1"/>
  <c r="J137" i="41" s="1"/>
  <c r="J138" i="41" s="1"/>
  <c r="J139" i="41" s="1"/>
  <c r="J140" i="41" s="1"/>
  <c r="J141" i="41" s="1"/>
  <c r="J142" i="41" s="1"/>
  <c r="J143" i="41" s="1"/>
  <c r="J144" i="41" s="1"/>
  <c r="J145" i="41" s="1"/>
  <c r="J146" i="41" s="1"/>
  <c r="J147" i="41" s="1"/>
  <c r="J148" i="41" s="1"/>
  <c r="J149" i="41" s="1"/>
  <c r="J150" i="41" s="1"/>
  <c r="J151" i="41" s="1"/>
  <c r="J152" i="41" s="1"/>
  <c r="J153" i="41" s="1"/>
  <c r="J154" i="41" s="1"/>
  <c r="J155" i="41" s="1"/>
  <c r="J156" i="41" s="1"/>
  <c r="J157" i="41" s="1"/>
  <c r="J158" i="41" s="1"/>
  <c r="J159" i="41" s="1"/>
  <c r="J160" i="41" s="1"/>
  <c r="J161" i="41" s="1"/>
  <c r="J162" i="41" s="1"/>
  <c r="J163" i="41" s="1"/>
  <c r="J164" i="41" s="1"/>
  <c r="J165" i="41" s="1"/>
  <c r="J166" i="41" s="1"/>
  <c r="J167" i="41" s="1"/>
  <c r="J168" i="41" s="1"/>
  <c r="J169" i="41" s="1"/>
  <c r="J170" i="41" s="1"/>
  <c r="J171" i="41" s="1"/>
  <c r="J172" i="41" s="1"/>
  <c r="J173" i="41" s="1"/>
  <c r="J174" i="41" s="1"/>
  <c r="J175" i="41" s="1"/>
  <c r="J176" i="41" s="1"/>
  <c r="J177" i="41" s="1"/>
  <c r="J178" i="41" s="1"/>
  <c r="J179" i="41" s="1"/>
  <c r="J180" i="41" s="1"/>
  <c r="J181" i="41" s="1"/>
  <c r="J182" i="41" s="1"/>
  <c r="F3" i="29"/>
  <c r="F190" i="40"/>
  <c r="F192" i="40" s="1"/>
  <c r="E190" i="40"/>
  <c r="G189" i="40"/>
  <c r="G188" i="40"/>
  <c r="J182" i="40"/>
  <c r="J181" i="40"/>
  <c r="E180" i="29"/>
  <c r="J180" i="40"/>
  <c r="E179" i="29"/>
  <c r="J179" i="40"/>
  <c r="E178" i="29"/>
  <c r="J178" i="40"/>
  <c r="E177" i="29"/>
  <c r="J177" i="40"/>
  <c r="E176" i="29"/>
  <c r="J176" i="40"/>
  <c r="E175" i="29"/>
  <c r="J175" i="40"/>
  <c r="E174" i="29"/>
  <c r="J174" i="40"/>
  <c r="E173" i="29"/>
  <c r="J173" i="40"/>
  <c r="E172" i="29"/>
  <c r="J172" i="40"/>
  <c r="E171" i="29"/>
  <c r="J171" i="40"/>
  <c r="E170" i="29"/>
  <c r="J170" i="40"/>
  <c r="E169" i="29"/>
  <c r="J169" i="40"/>
  <c r="E168" i="29"/>
  <c r="J168" i="40"/>
  <c r="E167" i="29"/>
  <c r="J167" i="40"/>
  <c r="E166" i="29"/>
  <c r="J166" i="40"/>
  <c r="E165" i="29"/>
  <c r="J165" i="40"/>
  <c r="E164" i="29"/>
  <c r="J164" i="40"/>
  <c r="E163" i="29"/>
  <c r="J163" i="40"/>
  <c r="E162" i="29"/>
  <c r="J162" i="40"/>
  <c r="E161" i="29"/>
  <c r="J161" i="40"/>
  <c r="E160" i="29"/>
  <c r="J160" i="40"/>
  <c r="E159" i="29"/>
  <c r="J159" i="40"/>
  <c r="E158" i="29"/>
  <c r="J158" i="40"/>
  <c r="E157" i="29"/>
  <c r="J157" i="40"/>
  <c r="E156" i="29"/>
  <c r="J156" i="40"/>
  <c r="E155" i="29"/>
  <c r="J155" i="40"/>
  <c r="E154" i="29"/>
  <c r="J154" i="40"/>
  <c r="E153" i="29"/>
  <c r="J153" i="40"/>
  <c r="E152" i="29"/>
  <c r="J152" i="40"/>
  <c r="E151" i="29"/>
  <c r="J151" i="40"/>
  <c r="E150" i="29"/>
  <c r="J150" i="40"/>
  <c r="E149" i="29"/>
  <c r="J149" i="40"/>
  <c r="E148" i="29"/>
  <c r="J148" i="40"/>
  <c r="E147" i="29"/>
  <c r="J147" i="40"/>
  <c r="E146" i="29"/>
  <c r="J146" i="40"/>
  <c r="E145" i="29"/>
  <c r="J145" i="40"/>
  <c r="E144" i="29"/>
  <c r="J144" i="40"/>
  <c r="E143" i="29"/>
  <c r="J143" i="40"/>
  <c r="E142" i="29"/>
  <c r="J142" i="40"/>
  <c r="E141" i="29"/>
  <c r="J141" i="40"/>
  <c r="E140" i="29"/>
  <c r="J140" i="40"/>
  <c r="E139" i="29"/>
  <c r="J139" i="40"/>
  <c r="E138" i="29"/>
  <c r="J138" i="40"/>
  <c r="E137" i="29"/>
  <c r="J137" i="40"/>
  <c r="E136" i="29"/>
  <c r="J136" i="40"/>
  <c r="E135" i="29"/>
  <c r="J135" i="40"/>
  <c r="E134" i="29"/>
  <c r="J134" i="40"/>
  <c r="E133" i="29"/>
  <c r="J133" i="40"/>
  <c r="E132" i="29"/>
  <c r="J132" i="40"/>
  <c r="E131" i="29"/>
  <c r="J131" i="40"/>
  <c r="E130" i="29"/>
  <c r="J130" i="40"/>
  <c r="E129" i="29"/>
  <c r="J129" i="40"/>
  <c r="E128" i="29"/>
  <c r="J128" i="40"/>
  <c r="E127" i="29"/>
  <c r="J127" i="40"/>
  <c r="E126" i="29"/>
  <c r="J126" i="40"/>
  <c r="E125" i="29"/>
  <c r="J125" i="40"/>
  <c r="E124" i="29"/>
  <c r="J124" i="40"/>
  <c r="E123" i="29"/>
  <c r="J123" i="40"/>
  <c r="E122" i="29"/>
  <c r="J122" i="40"/>
  <c r="E121" i="29"/>
  <c r="J121" i="40"/>
  <c r="E120" i="29"/>
  <c r="J120" i="40"/>
  <c r="E119" i="29"/>
  <c r="J119" i="40"/>
  <c r="E118" i="29"/>
  <c r="J118" i="40"/>
  <c r="E117" i="29"/>
  <c r="J117" i="40"/>
  <c r="E116" i="29"/>
  <c r="J116" i="40"/>
  <c r="E115" i="29"/>
  <c r="J115" i="40"/>
  <c r="E114" i="29"/>
  <c r="J114" i="40"/>
  <c r="E113" i="29"/>
  <c r="J113" i="40"/>
  <c r="E112" i="29"/>
  <c r="J112" i="40"/>
  <c r="E111" i="29"/>
  <c r="J111" i="40"/>
  <c r="E110" i="29"/>
  <c r="J110" i="40"/>
  <c r="E109" i="29"/>
  <c r="J109" i="40"/>
  <c r="E108" i="29"/>
  <c r="J108" i="40"/>
  <c r="E107" i="29"/>
  <c r="J107" i="40"/>
  <c r="E106" i="29"/>
  <c r="J106" i="40"/>
  <c r="E105" i="29"/>
  <c r="J105" i="40"/>
  <c r="E104" i="29"/>
  <c r="J104" i="40"/>
  <c r="E103" i="29"/>
  <c r="J103" i="40"/>
  <c r="E102" i="29"/>
  <c r="J102" i="40"/>
  <c r="E101" i="29"/>
  <c r="J101" i="40"/>
  <c r="E100" i="29"/>
  <c r="J100" i="40"/>
  <c r="E99" i="29"/>
  <c r="J99" i="40"/>
  <c r="E98" i="29"/>
  <c r="J98" i="40"/>
  <c r="E97" i="29"/>
  <c r="J97" i="40"/>
  <c r="E96" i="29"/>
  <c r="J96" i="40"/>
  <c r="E95" i="29"/>
  <c r="J95" i="40"/>
  <c r="E94" i="29"/>
  <c r="J94" i="40"/>
  <c r="E93" i="29"/>
  <c r="J93" i="40"/>
  <c r="E92" i="29"/>
  <c r="J92" i="40"/>
  <c r="E91" i="29"/>
  <c r="J91" i="40"/>
  <c r="E90" i="29"/>
  <c r="J90" i="40"/>
  <c r="E89" i="29"/>
  <c r="J89" i="40"/>
  <c r="E88" i="29"/>
  <c r="J88" i="40"/>
  <c r="E87" i="29"/>
  <c r="J87" i="40"/>
  <c r="J86" i="40"/>
  <c r="E85" i="29"/>
  <c r="J85" i="40"/>
  <c r="E84" i="29"/>
  <c r="J84" i="40"/>
  <c r="E83" i="29"/>
  <c r="J83" i="40"/>
  <c r="E82" i="29"/>
  <c r="J82" i="40"/>
  <c r="E81" i="29"/>
  <c r="J81" i="40"/>
  <c r="E80" i="29"/>
  <c r="J80" i="40"/>
  <c r="E79" i="29"/>
  <c r="J79" i="40"/>
  <c r="E78" i="29"/>
  <c r="J78" i="40"/>
  <c r="E77" i="29"/>
  <c r="J77" i="40"/>
  <c r="E76" i="29"/>
  <c r="J76" i="40"/>
  <c r="E75" i="29"/>
  <c r="J75" i="40"/>
  <c r="E74" i="29"/>
  <c r="J74" i="40"/>
  <c r="E73" i="29"/>
  <c r="J73" i="40"/>
  <c r="E72" i="29"/>
  <c r="J72" i="40"/>
  <c r="E71" i="29"/>
  <c r="J71" i="40"/>
  <c r="E70" i="29"/>
  <c r="J70" i="40"/>
  <c r="E69" i="29"/>
  <c r="J69" i="40"/>
  <c r="E68" i="29"/>
  <c r="J68" i="40"/>
  <c r="J67" i="40"/>
  <c r="E66" i="29"/>
  <c r="J66" i="40"/>
  <c r="E65" i="29"/>
  <c r="J65" i="40"/>
  <c r="E64" i="29"/>
  <c r="J64" i="40"/>
  <c r="E63" i="29"/>
  <c r="J63" i="40"/>
  <c r="E62" i="29"/>
  <c r="J62" i="40"/>
  <c r="E61" i="29"/>
  <c r="J61" i="40"/>
  <c r="E60" i="29"/>
  <c r="J60" i="40"/>
  <c r="E59" i="29"/>
  <c r="J59" i="40"/>
  <c r="E58" i="29"/>
  <c r="J58" i="40"/>
  <c r="E57" i="29"/>
  <c r="J57" i="40"/>
  <c r="E56" i="29"/>
  <c r="J56" i="40"/>
  <c r="E55" i="29"/>
  <c r="J55" i="40"/>
  <c r="E54" i="29"/>
  <c r="J54" i="40"/>
  <c r="E53" i="29"/>
  <c r="J53" i="40"/>
  <c r="E52" i="29"/>
  <c r="J52" i="40"/>
  <c r="E51" i="29"/>
  <c r="J51" i="40"/>
  <c r="E50" i="29"/>
  <c r="J50" i="40"/>
  <c r="E49" i="29"/>
  <c r="J49" i="40"/>
  <c r="E48" i="29"/>
  <c r="J48" i="40"/>
  <c r="E47" i="29"/>
  <c r="J47" i="40"/>
  <c r="E46" i="29"/>
  <c r="J46" i="40"/>
  <c r="E45" i="29"/>
  <c r="J45" i="40"/>
  <c r="E44" i="29"/>
  <c r="J44" i="40"/>
  <c r="E43" i="29"/>
  <c r="J43" i="40"/>
  <c r="E42" i="29"/>
  <c r="J42" i="40"/>
  <c r="E41" i="29"/>
  <c r="J41" i="40"/>
  <c r="E40" i="29"/>
  <c r="J40" i="40"/>
  <c r="E39" i="29"/>
  <c r="J39" i="40"/>
  <c r="E38" i="29"/>
  <c r="J38" i="40"/>
  <c r="E37" i="29"/>
  <c r="J37" i="40"/>
  <c r="E36" i="29"/>
  <c r="J36" i="40"/>
  <c r="E35" i="29"/>
  <c r="J35" i="40"/>
  <c r="E34" i="29"/>
  <c r="J34" i="40"/>
  <c r="E33" i="29"/>
  <c r="J33" i="40"/>
  <c r="E32" i="29"/>
  <c r="J32" i="40"/>
  <c r="E31" i="29"/>
  <c r="J31" i="40"/>
  <c r="E30" i="29"/>
  <c r="J30" i="40"/>
  <c r="E29" i="29"/>
  <c r="J29" i="40"/>
  <c r="E28" i="29"/>
  <c r="J28" i="40"/>
  <c r="E27" i="29"/>
  <c r="J27" i="40"/>
  <c r="E26" i="29"/>
  <c r="J26" i="40"/>
  <c r="E25" i="29"/>
  <c r="J25" i="40"/>
  <c r="E24" i="29"/>
  <c r="J24" i="40"/>
  <c r="E23" i="29"/>
  <c r="J23" i="40"/>
  <c r="J22" i="40"/>
  <c r="E21" i="29"/>
  <c r="J21" i="40"/>
  <c r="E20" i="29"/>
  <c r="J20" i="40"/>
  <c r="E19" i="29"/>
  <c r="J19" i="40"/>
  <c r="E18" i="29"/>
  <c r="J18" i="40"/>
  <c r="E17" i="29"/>
  <c r="J17" i="40"/>
  <c r="E16" i="29"/>
  <c r="J16" i="40"/>
  <c r="E15" i="29"/>
  <c r="J15" i="40"/>
  <c r="E14" i="29"/>
  <c r="J14" i="40"/>
  <c r="E13" i="29"/>
  <c r="J13" i="40"/>
  <c r="E12" i="29"/>
  <c r="J12" i="40"/>
  <c r="E11" i="29"/>
  <c r="J11" i="40"/>
  <c r="E10" i="29"/>
  <c r="J10" i="40"/>
  <c r="E9" i="29"/>
  <c r="J9" i="40"/>
  <c r="E8" i="29"/>
  <c r="J8" i="40"/>
  <c r="E7" i="29"/>
  <c r="J7" i="40"/>
  <c r="E6" i="29"/>
  <c r="J6" i="40"/>
  <c r="E5" i="29"/>
  <c r="J5" i="40"/>
  <c r="E4" i="29"/>
  <c r="J4" i="40"/>
  <c r="F190" i="38"/>
  <c r="F192" i="38" s="1"/>
  <c r="G189" i="38"/>
  <c r="G188" i="38"/>
  <c r="J182" i="38"/>
  <c r="D181" i="29"/>
  <c r="J181" i="38"/>
  <c r="D180" i="29"/>
  <c r="J180" i="38"/>
  <c r="D179" i="29"/>
  <c r="J179" i="38"/>
  <c r="D178" i="29"/>
  <c r="J178" i="38"/>
  <c r="D177" i="29"/>
  <c r="J177" i="38"/>
  <c r="D176" i="29"/>
  <c r="J176" i="38"/>
  <c r="D175" i="29"/>
  <c r="J175" i="38"/>
  <c r="D174" i="29"/>
  <c r="J174" i="38"/>
  <c r="D173" i="29"/>
  <c r="J173" i="38"/>
  <c r="D172" i="29"/>
  <c r="J172" i="38"/>
  <c r="D171" i="29"/>
  <c r="J171" i="38"/>
  <c r="D170" i="29"/>
  <c r="J170" i="38"/>
  <c r="D169" i="29"/>
  <c r="J169" i="38"/>
  <c r="D168" i="29"/>
  <c r="J168" i="38"/>
  <c r="D167" i="29"/>
  <c r="J167" i="38"/>
  <c r="D166" i="29"/>
  <c r="J166" i="38"/>
  <c r="D165" i="29"/>
  <c r="J165" i="38"/>
  <c r="D164" i="29"/>
  <c r="J164" i="38"/>
  <c r="D163" i="29"/>
  <c r="J163" i="38"/>
  <c r="D162" i="29"/>
  <c r="J162" i="38"/>
  <c r="D161" i="29"/>
  <c r="J161" i="38"/>
  <c r="D160" i="29"/>
  <c r="J160" i="38"/>
  <c r="D159" i="29"/>
  <c r="J159" i="38"/>
  <c r="D158" i="29"/>
  <c r="J158" i="38"/>
  <c r="D157" i="29"/>
  <c r="J157" i="38"/>
  <c r="D156" i="29"/>
  <c r="J156" i="38"/>
  <c r="D155" i="29"/>
  <c r="J155" i="38"/>
  <c r="D154" i="29"/>
  <c r="J154" i="38"/>
  <c r="D153" i="29"/>
  <c r="J153" i="38"/>
  <c r="D152" i="29"/>
  <c r="J152" i="38"/>
  <c r="D151" i="29"/>
  <c r="J151" i="38"/>
  <c r="D150" i="29"/>
  <c r="J150" i="38"/>
  <c r="D149" i="29"/>
  <c r="J149" i="38"/>
  <c r="D148" i="29"/>
  <c r="J148" i="38"/>
  <c r="D147" i="29"/>
  <c r="J147" i="38"/>
  <c r="D146" i="29"/>
  <c r="J146" i="38"/>
  <c r="D145" i="29"/>
  <c r="J145" i="38"/>
  <c r="D144" i="29"/>
  <c r="J144" i="38"/>
  <c r="D143" i="29"/>
  <c r="J143" i="38"/>
  <c r="D142" i="29"/>
  <c r="J142" i="38"/>
  <c r="D141" i="29"/>
  <c r="J141" i="38"/>
  <c r="D140" i="29"/>
  <c r="J140" i="38"/>
  <c r="D139" i="29"/>
  <c r="J139" i="38"/>
  <c r="D138" i="29"/>
  <c r="J138" i="38"/>
  <c r="D137" i="29"/>
  <c r="J137" i="38"/>
  <c r="D136" i="29"/>
  <c r="J136" i="38"/>
  <c r="D135" i="29"/>
  <c r="J135" i="38"/>
  <c r="D134" i="29"/>
  <c r="J134" i="38"/>
  <c r="D133" i="29"/>
  <c r="J133" i="38"/>
  <c r="D132" i="29"/>
  <c r="J132" i="38"/>
  <c r="D131" i="29"/>
  <c r="J131" i="38"/>
  <c r="D130" i="29"/>
  <c r="J130" i="38"/>
  <c r="D129" i="29"/>
  <c r="J129" i="38"/>
  <c r="D128" i="29"/>
  <c r="J128" i="38"/>
  <c r="D127" i="29"/>
  <c r="J127" i="38"/>
  <c r="D126" i="29"/>
  <c r="J126" i="38"/>
  <c r="D125" i="29"/>
  <c r="J125" i="38"/>
  <c r="D124" i="29"/>
  <c r="J124" i="38"/>
  <c r="D123" i="29"/>
  <c r="J123" i="38"/>
  <c r="D122" i="29"/>
  <c r="J122" i="38"/>
  <c r="D121" i="29"/>
  <c r="J121" i="38"/>
  <c r="D120" i="29"/>
  <c r="J120" i="38"/>
  <c r="D119" i="29"/>
  <c r="J119" i="38"/>
  <c r="D118" i="29"/>
  <c r="J118" i="38"/>
  <c r="D117" i="29"/>
  <c r="J117" i="38"/>
  <c r="D116" i="29"/>
  <c r="J116" i="38"/>
  <c r="D115" i="29"/>
  <c r="J115" i="38"/>
  <c r="D114" i="29"/>
  <c r="J114" i="38"/>
  <c r="D113" i="29"/>
  <c r="J113" i="38"/>
  <c r="D112" i="29"/>
  <c r="J112" i="38"/>
  <c r="D111" i="29"/>
  <c r="J111" i="38"/>
  <c r="D110" i="29"/>
  <c r="J110" i="38"/>
  <c r="D109" i="29"/>
  <c r="J109" i="38"/>
  <c r="D108" i="29"/>
  <c r="J108" i="38"/>
  <c r="D107" i="29"/>
  <c r="J107" i="38"/>
  <c r="D106" i="29"/>
  <c r="J106" i="38"/>
  <c r="D105" i="29"/>
  <c r="J105" i="38"/>
  <c r="D104" i="29"/>
  <c r="J104" i="38"/>
  <c r="D103" i="29"/>
  <c r="J103" i="38"/>
  <c r="D102" i="29"/>
  <c r="J102" i="38"/>
  <c r="D101" i="29"/>
  <c r="J101" i="38"/>
  <c r="D100" i="29"/>
  <c r="J100" i="38"/>
  <c r="D99" i="29"/>
  <c r="J99" i="38"/>
  <c r="D98" i="29"/>
  <c r="J98" i="38"/>
  <c r="D97" i="29"/>
  <c r="J97" i="38"/>
  <c r="D96" i="29"/>
  <c r="J96" i="38"/>
  <c r="D95" i="29"/>
  <c r="J95" i="38"/>
  <c r="D94" i="29"/>
  <c r="J94" i="38"/>
  <c r="D93" i="29"/>
  <c r="J93" i="38"/>
  <c r="D92" i="29"/>
  <c r="J92" i="38"/>
  <c r="D91" i="29"/>
  <c r="J91" i="38"/>
  <c r="D90" i="29"/>
  <c r="J90" i="38"/>
  <c r="D89" i="29"/>
  <c r="J89" i="38"/>
  <c r="D88" i="29"/>
  <c r="J88" i="38"/>
  <c r="D87" i="29"/>
  <c r="J87" i="38"/>
  <c r="D86" i="29"/>
  <c r="J86" i="38"/>
  <c r="D85" i="29"/>
  <c r="J85" i="38"/>
  <c r="D84" i="29"/>
  <c r="J84" i="38"/>
  <c r="D83" i="29"/>
  <c r="J83" i="38"/>
  <c r="D82" i="29"/>
  <c r="J82" i="38"/>
  <c r="D81" i="29"/>
  <c r="J81" i="38"/>
  <c r="D80" i="29"/>
  <c r="J80" i="38"/>
  <c r="D79" i="29"/>
  <c r="J79" i="38"/>
  <c r="D78" i="29"/>
  <c r="J78" i="38"/>
  <c r="D77" i="29"/>
  <c r="J77" i="38"/>
  <c r="D76" i="29"/>
  <c r="J76" i="38"/>
  <c r="D75" i="29"/>
  <c r="J75" i="38"/>
  <c r="D74" i="29"/>
  <c r="J74" i="38"/>
  <c r="D73" i="29"/>
  <c r="J73" i="38"/>
  <c r="D72" i="29"/>
  <c r="J72" i="38"/>
  <c r="D71" i="29"/>
  <c r="J71" i="38"/>
  <c r="D70" i="29"/>
  <c r="J70" i="38"/>
  <c r="D69" i="29"/>
  <c r="J69" i="38"/>
  <c r="D68" i="29"/>
  <c r="J68" i="38"/>
  <c r="D67" i="29"/>
  <c r="J67" i="38"/>
  <c r="D66" i="29"/>
  <c r="J66" i="38"/>
  <c r="D65" i="29"/>
  <c r="J65" i="38"/>
  <c r="D64" i="29"/>
  <c r="J64" i="38"/>
  <c r="D63" i="29"/>
  <c r="J63" i="38"/>
  <c r="D62" i="29"/>
  <c r="J62" i="38"/>
  <c r="D61" i="29"/>
  <c r="J61" i="38"/>
  <c r="D60" i="29"/>
  <c r="J60" i="38"/>
  <c r="D59" i="29"/>
  <c r="J59" i="38"/>
  <c r="D58" i="29"/>
  <c r="J58" i="38"/>
  <c r="D57" i="29"/>
  <c r="J57" i="38"/>
  <c r="D56" i="29"/>
  <c r="J56" i="38"/>
  <c r="D55" i="29"/>
  <c r="J55" i="38"/>
  <c r="D54" i="29"/>
  <c r="J54" i="38"/>
  <c r="D53" i="29"/>
  <c r="J53" i="38"/>
  <c r="D52" i="29"/>
  <c r="J52" i="38"/>
  <c r="D51" i="29"/>
  <c r="J51" i="38"/>
  <c r="D50" i="29"/>
  <c r="J50" i="38"/>
  <c r="D49" i="29"/>
  <c r="J49" i="38"/>
  <c r="D48" i="29"/>
  <c r="J48" i="38"/>
  <c r="D47" i="29"/>
  <c r="J47" i="38"/>
  <c r="D46" i="29"/>
  <c r="J46" i="38"/>
  <c r="D45" i="29"/>
  <c r="J45" i="38"/>
  <c r="D44" i="29"/>
  <c r="J44" i="38"/>
  <c r="D43" i="29"/>
  <c r="J43" i="38"/>
  <c r="D42" i="29"/>
  <c r="J42" i="38"/>
  <c r="D41" i="29"/>
  <c r="J41" i="38"/>
  <c r="D40" i="29"/>
  <c r="J40" i="38"/>
  <c r="D39" i="29"/>
  <c r="J39" i="38"/>
  <c r="D38" i="29"/>
  <c r="J38" i="38"/>
  <c r="D37" i="29"/>
  <c r="J37" i="38"/>
  <c r="D36" i="29"/>
  <c r="J36" i="38"/>
  <c r="D35" i="29"/>
  <c r="J35" i="38"/>
  <c r="D34" i="29"/>
  <c r="J34" i="38"/>
  <c r="D33" i="29"/>
  <c r="J33" i="38"/>
  <c r="D32" i="29"/>
  <c r="J32" i="38"/>
  <c r="D31" i="29"/>
  <c r="J31" i="38"/>
  <c r="D30" i="29"/>
  <c r="J30" i="38"/>
  <c r="D29" i="29"/>
  <c r="J29" i="38"/>
  <c r="D28" i="29"/>
  <c r="J28" i="38"/>
  <c r="D27" i="29"/>
  <c r="J27" i="38"/>
  <c r="D26" i="29"/>
  <c r="J26" i="38"/>
  <c r="D25" i="29"/>
  <c r="J25" i="38"/>
  <c r="D24" i="29"/>
  <c r="J24" i="38"/>
  <c r="D23" i="29"/>
  <c r="J23" i="38"/>
  <c r="D22" i="29"/>
  <c r="J22" i="38"/>
  <c r="D21" i="29"/>
  <c r="J21" i="38"/>
  <c r="D20" i="29"/>
  <c r="J20" i="38"/>
  <c r="D19" i="29"/>
  <c r="J19" i="38"/>
  <c r="D18" i="29"/>
  <c r="J18" i="38"/>
  <c r="D17" i="29"/>
  <c r="J17" i="38"/>
  <c r="D16" i="29"/>
  <c r="J16" i="38"/>
  <c r="D15" i="29"/>
  <c r="J15" i="38"/>
  <c r="D14" i="29"/>
  <c r="J14" i="38"/>
  <c r="D13" i="29"/>
  <c r="J13" i="38"/>
  <c r="D12" i="29"/>
  <c r="J12" i="38"/>
  <c r="D11" i="29"/>
  <c r="J11" i="38"/>
  <c r="D10" i="29"/>
  <c r="J10" i="38"/>
  <c r="D9" i="29"/>
  <c r="J9" i="38"/>
  <c r="D8" i="29"/>
  <c r="J8" i="38"/>
  <c r="D7" i="29"/>
  <c r="J7" i="38"/>
  <c r="D6" i="29"/>
  <c r="D5" i="29"/>
  <c r="J5" i="38"/>
  <c r="D4" i="29"/>
  <c r="J4" i="38"/>
  <c r="D3" i="29"/>
  <c r="D2" i="29"/>
  <c r="AL185" i="4"/>
  <c r="AI185" i="4"/>
  <c r="AF185" i="4"/>
  <c r="AC185" i="4"/>
  <c r="Z185" i="4"/>
  <c r="W185" i="4"/>
  <c r="T185" i="4"/>
  <c r="Q185" i="4"/>
  <c r="N185" i="4"/>
  <c r="K185" i="4"/>
  <c r="H185" i="4"/>
  <c r="E185" i="4"/>
  <c r="AL184" i="4"/>
  <c r="AI184" i="4"/>
  <c r="AF184" i="4"/>
  <c r="AC184" i="4"/>
  <c r="Z184" i="4"/>
  <c r="W184" i="4"/>
  <c r="T184" i="4"/>
  <c r="Q184" i="4"/>
  <c r="N184" i="4"/>
  <c r="K184" i="4"/>
  <c r="H184" i="4"/>
  <c r="E184" i="4"/>
  <c r="AL183" i="4"/>
  <c r="AI183" i="4"/>
  <c r="AF183" i="4"/>
  <c r="AC183" i="4"/>
  <c r="Z183" i="4"/>
  <c r="W183" i="4"/>
  <c r="T183" i="4"/>
  <c r="Q183" i="4"/>
  <c r="N183" i="4"/>
  <c r="K183" i="4"/>
  <c r="H183" i="4"/>
  <c r="E183" i="4"/>
  <c r="AL182" i="4"/>
  <c r="AI182" i="4"/>
  <c r="AF182" i="4"/>
  <c r="AC182" i="4"/>
  <c r="Z182" i="4"/>
  <c r="W182" i="4"/>
  <c r="T182" i="4"/>
  <c r="Q182" i="4"/>
  <c r="N182" i="4"/>
  <c r="K182" i="4"/>
  <c r="H182" i="4"/>
  <c r="E182" i="4"/>
  <c r="AL181" i="4"/>
  <c r="AI181" i="4"/>
  <c r="AF181" i="4"/>
  <c r="AC181" i="4"/>
  <c r="Z181" i="4"/>
  <c r="W181" i="4"/>
  <c r="T181" i="4"/>
  <c r="Q181" i="4"/>
  <c r="N181" i="4"/>
  <c r="K181" i="4"/>
  <c r="H181" i="4"/>
  <c r="E181" i="4"/>
  <c r="AL180" i="4"/>
  <c r="AI180" i="4"/>
  <c r="AF180" i="4"/>
  <c r="AC180" i="4"/>
  <c r="Z180" i="4"/>
  <c r="W180" i="4"/>
  <c r="T180" i="4"/>
  <c r="Q180" i="4"/>
  <c r="N180" i="4"/>
  <c r="K180" i="4"/>
  <c r="H180" i="4"/>
  <c r="E180" i="4"/>
  <c r="AL179" i="4"/>
  <c r="AI179" i="4"/>
  <c r="AF179" i="4"/>
  <c r="AC179" i="4"/>
  <c r="Z179" i="4"/>
  <c r="W179" i="4"/>
  <c r="T179" i="4"/>
  <c r="Q179" i="4"/>
  <c r="N179" i="4"/>
  <c r="K179" i="4"/>
  <c r="H179" i="4"/>
  <c r="E179" i="4"/>
  <c r="AL178" i="4"/>
  <c r="AI178" i="4"/>
  <c r="AF178" i="4"/>
  <c r="AC178" i="4"/>
  <c r="Z178" i="4"/>
  <c r="W178" i="4"/>
  <c r="T178" i="4"/>
  <c r="Q178" i="4"/>
  <c r="N178" i="4"/>
  <c r="K178" i="4"/>
  <c r="H178" i="4"/>
  <c r="E178" i="4"/>
  <c r="AL177" i="4"/>
  <c r="AI177" i="4"/>
  <c r="AF177" i="4"/>
  <c r="AC177" i="4"/>
  <c r="Z177" i="4"/>
  <c r="W177" i="4"/>
  <c r="T177" i="4"/>
  <c r="Q177" i="4"/>
  <c r="N177" i="4"/>
  <c r="K177" i="4"/>
  <c r="H177" i="4"/>
  <c r="E177" i="4"/>
  <c r="AL176" i="4"/>
  <c r="AI176" i="4"/>
  <c r="AF176" i="4"/>
  <c r="AC176" i="4"/>
  <c r="Z176" i="4"/>
  <c r="W176" i="4"/>
  <c r="T176" i="4"/>
  <c r="Q176" i="4"/>
  <c r="N176" i="4"/>
  <c r="K176" i="4"/>
  <c r="H176" i="4"/>
  <c r="E176" i="4"/>
  <c r="AL175" i="4"/>
  <c r="AI175" i="4"/>
  <c r="AF175" i="4"/>
  <c r="AC175" i="4"/>
  <c r="Z175" i="4"/>
  <c r="W175" i="4"/>
  <c r="T175" i="4"/>
  <c r="Q175" i="4"/>
  <c r="N175" i="4"/>
  <c r="K175" i="4"/>
  <c r="H175" i="4"/>
  <c r="E175" i="4"/>
  <c r="AL174" i="4"/>
  <c r="AI174" i="4"/>
  <c r="AF174" i="4"/>
  <c r="AC174" i="4"/>
  <c r="Z174" i="4"/>
  <c r="W174" i="4"/>
  <c r="T174" i="4"/>
  <c r="Q174" i="4"/>
  <c r="N174" i="4"/>
  <c r="K174" i="4"/>
  <c r="H174" i="4"/>
  <c r="E174" i="4"/>
  <c r="AL173" i="4"/>
  <c r="AI173" i="4"/>
  <c r="AF173" i="4"/>
  <c r="AC173" i="4"/>
  <c r="Z173" i="4"/>
  <c r="W173" i="4"/>
  <c r="T173" i="4"/>
  <c r="Q173" i="4"/>
  <c r="N173" i="4"/>
  <c r="K173" i="4"/>
  <c r="H173" i="4"/>
  <c r="E173" i="4"/>
  <c r="AL172" i="4"/>
  <c r="AI172" i="4"/>
  <c r="AF172" i="4"/>
  <c r="AC172" i="4"/>
  <c r="Z172" i="4"/>
  <c r="W172" i="4"/>
  <c r="T172" i="4"/>
  <c r="Q172" i="4"/>
  <c r="N172" i="4"/>
  <c r="K172" i="4"/>
  <c r="H172" i="4"/>
  <c r="E172" i="4"/>
  <c r="AL171" i="4"/>
  <c r="AI171" i="4"/>
  <c r="AF171" i="4"/>
  <c r="AC171" i="4"/>
  <c r="Z171" i="4"/>
  <c r="W171" i="4"/>
  <c r="T171" i="4"/>
  <c r="Q171" i="4"/>
  <c r="N171" i="4"/>
  <c r="K171" i="4"/>
  <c r="H171" i="4"/>
  <c r="E171" i="4"/>
  <c r="AL170" i="4"/>
  <c r="AI170" i="4"/>
  <c r="AF170" i="4"/>
  <c r="AC170" i="4"/>
  <c r="Z170" i="4"/>
  <c r="W170" i="4"/>
  <c r="T170" i="4"/>
  <c r="Q170" i="4"/>
  <c r="N170" i="4"/>
  <c r="K170" i="4"/>
  <c r="H170" i="4"/>
  <c r="E170" i="4"/>
  <c r="AL169" i="4"/>
  <c r="AI169" i="4"/>
  <c r="AF169" i="4"/>
  <c r="AC169" i="4"/>
  <c r="Z169" i="4"/>
  <c r="W169" i="4"/>
  <c r="T169" i="4"/>
  <c r="Q169" i="4"/>
  <c r="N169" i="4"/>
  <c r="K169" i="4"/>
  <c r="H169" i="4"/>
  <c r="E169" i="4"/>
  <c r="AL168" i="4"/>
  <c r="AI168" i="4"/>
  <c r="AF168" i="4"/>
  <c r="AC168" i="4"/>
  <c r="Z168" i="4"/>
  <c r="W168" i="4"/>
  <c r="T168" i="4"/>
  <c r="Q168" i="4"/>
  <c r="N168" i="4"/>
  <c r="K168" i="4"/>
  <c r="H168" i="4"/>
  <c r="E168" i="4"/>
  <c r="AL167" i="4"/>
  <c r="AI167" i="4"/>
  <c r="AF167" i="4"/>
  <c r="AC167" i="4"/>
  <c r="Z167" i="4"/>
  <c r="W167" i="4"/>
  <c r="T167" i="4"/>
  <c r="Q167" i="4"/>
  <c r="N167" i="4"/>
  <c r="K167" i="4"/>
  <c r="H167" i="4"/>
  <c r="E167" i="4"/>
  <c r="AL166" i="4"/>
  <c r="AI166" i="4"/>
  <c r="AF166" i="4"/>
  <c r="AC166" i="4"/>
  <c r="Z166" i="4"/>
  <c r="W166" i="4"/>
  <c r="T166" i="4"/>
  <c r="Q166" i="4"/>
  <c r="N166" i="4"/>
  <c r="K166" i="4"/>
  <c r="H166" i="4"/>
  <c r="E166" i="4"/>
  <c r="AL165" i="4"/>
  <c r="AI165" i="4"/>
  <c r="AF165" i="4"/>
  <c r="AC165" i="4"/>
  <c r="Z165" i="4"/>
  <c r="W165" i="4"/>
  <c r="T165" i="4"/>
  <c r="Q165" i="4"/>
  <c r="N165" i="4"/>
  <c r="K165" i="4"/>
  <c r="H165" i="4"/>
  <c r="E165" i="4"/>
  <c r="AL164" i="4"/>
  <c r="AI164" i="4"/>
  <c r="AF164" i="4"/>
  <c r="AC164" i="4"/>
  <c r="Z164" i="4"/>
  <c r="W164" i="4"/>
  <c r="T164" i="4"/>
  <c r="Q164" i="4"/>
  <c r="N164" i="4"/>
  <c r="K164" i="4"/>
  <c r="H164" i="4"/>
  <c r="E164" i="4"/>
  <c r="AL163" i="4"/>
  <c r="AI163" i="4"/>
  <c r="AF163" i="4"/>
  <c r="AC163" i="4"/>
  <c r="Z163" i="4"/>
  <c r="W163" i="4"/>
  <c r="T163" i="4"/>
  <c r="Q163" i="4"/>
  <c r="N163" i="4"/>
  <c r="K163" i="4"/>
  <c r="H163" i="4"/>
  <c r="E163" i="4"/>
  <c r="AL162" i="4"/>
  <c r="AI162" i="4"/>
  <c r="AF162" i="4"/>
  <c r="AC162" i="4"/>
  <c r="Z162" i="4"/>
  <c r="W162" i="4"/>
  <c r="T162" i="4"/>
  <c r="Q162" i="4"/>
  <c r="N162" i="4"/>
  <c r="K162" i="4"/>
  <c r="H162" i="4"/>
  <c r="E162" i="4"/>
  <c r="AL161" i="4"/>
  <c r="AI161" i="4"/>
  <c r="AF161" i="4"/>
  <c r="AC161" i="4"/>
  <c r="Z161" i="4"/>
  <c r="W161" i="4"/>
  <c r="T161" i="4"/>
  <c r="Q161" i="4"/>
  <c r="N161" i="4"/>
  <c r="K161" i="4"/>
  <c r="H161" i="4"/>
  <c r="E161" i="4"/>
  <c r="AL160" i="4"/>
  <c r="AI160" i="4"/>
  <c r="AF160" i="4"/>
  <c r="AC160" i="4"/>
  <c r="Z160" i="4"/>
  <c r="W160" i="4"/>
  <c r="T160" i="4"/>
  <c r="Q160" i="4"/>
  <c r="N160" i="4"/>
  <c r="K160" i="4"/>
  <c r="H160" i="4"/>
  <c r="E160" i="4"/>
  <c r="AL159" i="4"/>
  <c r="AI159" i="4"/>
  <c r="AF159" i="4"/>
  <c r="AC159" i="4"/>
  <c r="Z159" i="4"/>
  <c r="W159" i="4"/>
  <c r="T159" i="4"/>
  <c r="Q159" i="4"/>
  <c r="N159" i="4"/>
  <c r="K159" i="4"/>
  <c r="H159" i="4"/>
  <c r="E159" i="4"/>
  <c r="AL158" i="4"/>
  <c r="AI158" i="4"/>
  <c r="AF158" i="4"/>
  <c r="AC158" i="4"/>
  <c r="Z158" i="4"/>
  <c r="W158" i="4"/>
  <c r="T158" i="4"/>
  <c r="Q158" i="4"/>
  <c r="N158" i="4"/>
  <c r="K158" i="4"/>
  <c r="H158" i="4"/>
  <c r="E158" i="4"/>
  <c r="AL157" i="4"/>
  <c r="AI157" i="4"/>
  <c r="AF157" i="4"/>
  <c r="AC157" i="4"/>
  <c r="Z157" i="4"/>
  <c r="W157" i="4"/>
  <c r="T157" i="4"/>
  <c r="Q157" i="4"/>
  <c r="N157" i="4"/>
  <c r="K157" i="4"/>
  <c r="H157" i="4"/>
  <c r="E157" i="4"/>
  <c r="AL156" i="4"/>
  <c r="AI156" i="4"/>
  <c r="AF156" i="4"/>
  <c r="AC156" i="4"/>
  <c r="Z156" i="4"/>
  <c r="W156" i="4"/>
  <c r="T156" i="4"/>
  <c r="Q156" i="4"/>
  <c r="N156" i="4"/>
  <c r="K156" i="4"/>
  <c r="H156" i="4"/>
  <c r="E156" i="4"/>
  <c r="AL155" i="4"/>
  <c r="AI155" i="4"/>
  <c r="AF155" i="4"/>
  <c r="AC155" i="4"/>
  <c r="Z155" i="4"/>
  <c r="W155" i="4"/>
  <c r="T155" i="4"/>
  <c r="Q155" i="4"/>
  <c r="N155" i="4"/>
  <c r="K155" i="4"/>
  <c r="H155" i="4"/>
  <c r="E155" i="4"/>
  <c r="AL154" i="4"/>
  <c r="AI154" i="4"/>
  <c r="AF154" i="4"/>
  <c r="AC154" i="4"/>
  <c r="Z154" i="4"/>
  <c r="W154" i="4"/>
  <c r="T154" i="4"/>
  <c r="Q154" i="4"/>
  <c r="N154" i="4"/>
  <c r="K154" i="4"/>
  <c r="H154" i="4"/>
  <c r="E154" i="4"/>
  <c r="AL153" i="4"/>
  <c r="AI153" i="4"/>
  <c r="AF153" i="4"/>
  <c r="AC153" i="4"/>
  <c r="Z153" i="4"/>
  <c r="W153" i="4"/>
  <c r="T153" i="4"/>
  <c r="Q153" i="4"/>
  <c r="N153" i="4"/>
  <c r="K153" i="4"/>
  <c r="H153" i="4"/>
  <c r="E153" i="4"/>
  <c r="AL152" i="4"/>
  <c r="AI152" i="4"/>
  <c r="AF152" i="4"/>
  <c r="AC152" i="4"/>
  <c r="Z152" i="4"/>
  <c r="W152" i="4"/>
  <c r="T152" i="4"/>
  <c r="Q152" i="4"/>
  <c r="N152" i="4"/>
  <c r="K152" i="4"/>
  <c r="H152" i="4"/>
  <c r="E152" i="4"/>
  <c r="AL151" i="4"/>
  <c r="AI151" i="4"/>
  <c r="AF151" i="4"/>
  <c r="AC151" i="4"/>
  <c r="Z151" i="4"/>
  <c r="W151" i="4"/>
  <c r="T151" i="4"/>
  <c r="Q151" i="4"/>
  <c r="N151" i="4"/>
  <c r="K151" i="4"/>
  <c r="H151" i="4"/>
  <c r="E151" i="4"/>
  <c r="AL150" i="4"/>
  <c r="AI150" i="4"/>
  <c r="AF150" i="4"/>
  <c r="AC150" i="4"/>
  <c r="Z150" i="4"/>
  <c r="W150" i="4"/>
  <c r="T150" i="4"/>
  <c r="Q150" i="4"/>
  <c r="N150" i="4"/>
  <c r="K150" i="4"/>
  <c r="H150" i="4"/>
  <c r="E150" i="4"/>
  <c r="AL149" i="4"/>
  <c r="AI149" i="4"/>
  <c r="AF149" i="4"/>
  <c r="AC149" i="4"/>
  <c r="Z149" i="4"/>
  <c r="W149" i="4"/>
  <c r="T149" i="4"/>
  <c r="Q149" i="4"/>
  <c r="N149" i="4"/>
  <c r="K149" i="4"/>
  <c r="H149" i="4"/>
  <c r="E149" i="4"/>
  <c r="AL148" i="4"/>
  <c r="AI148" i="4"/>
  <c r="AF148" i="4"/>
  <c r="AC148" i="4"/>
  <c r="Z148" i="4"/>
  <c r="W148" i="4"/>
  <c r="T148" i="4"/>
  <c r="Q148" i="4"/>
  <c r="N148" i="4"/>
  <c r="K148" i="4"/>
  <c r="H148" i="4"/>
  <c r="E148" i="4"/>
  <c r="AL147" i="4"/>
  <c r="AI147" i="4"/>
  <c r="AF147" i="4"/>
  <c r="AC147" i="4"/>
  <c r="Z147" i="4"/>
  <c r="W147" i="4"/>
  <c r="T147" i="4"/>
  <c r="Q147" i="4"/>
  <c r="N147" i="4"/>
  <c r="K147" i="4"/>
  <c r="H147" i="4"/>
  <c r="E147" i="4"/>
  <c r="AL146" i="4"/>
  <c r="AI146" i="4"/>
  <c r="AF146" i="4"/>
  <c r="AC146" i="4"/>
  <c r="Z146" i="4"/>
  <c r="W146" i="4"/>
  <c r="T146" i="4"/>
  <c r="Q146" i="4"/>
  <c r="N146" i="4"/>
  <c r="K146" i="4"/>
  <c r="H146" i="4"/>
  <c r="E146" i="4"/>
  <c r="AL145" i="4"/>
  <c r="AI145" i="4"/>
  <c r="AF145" i="4"/>
  <c r="AC145" i="4"/>
  <c r="Z145" i="4"/>
  <c r="W145" i="4"/>
  <c r="T145" i="4"/>
  <c r="Q145" i="4"/>
  <c r="N145" i="4"/>
  <c r="K145" i="4"/>
  <c r="H145" i="4"/>
  <c r="E145" i="4"/>
  <c r="AL144" i="4"/>
  <c r="AI144" i="4"/>
  <c r="AF144" i="4"/>
  <c r="AC144" i="4"/>
  <c r="Z144" i="4"/>
  <c r="W144" i="4"/>
  <c r="T144" i="4"/>
  <c r="Q144" i="4"/>
  <c r="N144" i="4"/>
  <c r="K144" i="4"/>
  <c r="H144" i="4"/>
  <c r="E144" i="4"/>
  <c r="AL143" i="4"/>
  <c r="AI143" i="4"/>
  <c r="AF143" i="4"/>
  <c r="AC143" i="4"/>
  <c r="Z143" i="4"/>
  <c r="W143" i="4"/>
  <c r="T143" i="4"/>
  <c r="Q143" i="4"/>
  <c r="N143" i="4"/>
  <c r="K143" i="4"/>
  <c r="H143" i="4"/>
  <c r="E143" i="4"/>
  <c r="AL142" i="4"/>
  <c r="AI142" i="4"/>
  <c r="AF142" i="4"/>
  <c r="AC142" i="4"/>
  <c r="Z142" i="4"/>
  <c r="W142" i="4"/>
  <c r="T142" i="4"/>
  <c r="Q142" i="4"/>
  <c r="N142" i="4"/>
  <c r="K142" i="4"/>
  <c r="H142" i="4"/>
  <c r="E142" i="4"/>
  <c r="AL141" i="4"/>
  <c r="AI141" i="4"/>
  <c r="AF141" i="4"/>
  <c r="AC141" i="4"/>
  <c r="Z141" i="4"/>
  <c r="W141" i="4"/>
  <c r="T141" i="4"/>
  <c r="Q141" i="4"/>
  <c r="N141" i="4"/>
  <c r="K141" i="4"/>
  <c r="H141" i="4"/>
  <c r="E141" i="4"/>
  <c r="AL140" i="4"/>
  <c r="AI140" i="4"/>
  <c r="AF140" i="4"/>
  <c r="AC140" i="4"/>
  <c r="Z140" i="4"/>
  <c r="W140" i="4"/>
  <c r="T140" i="4"/>
  <c r="Q140" i="4"/>
  <c r="N140" i="4"/>
  <c r="K140" i="4"/>
  <c r="H140" i="4"/>
  <c r="E140" i="4"/>
  <c r="AL139" i="4"/>
  <c r="AI139" i="4"/>
  <c r="AF139" i="4"/>
  <c r="AC139" i="4"/>
  <c r="Z139" i="4"/>
  <c r="W139" i="4"/>
  <c r="T139" i="4"/>
  <c r="Q139" i="4"/>
  <c r="N139" i="4"/>
  <c r="K139" i="4"/>
  <c r="H139" i="4"/>
  <c r="E139" i="4"/>
  <c r="AL138" i="4"/>
  <c r="AI138" i="4"/>
  <c r="AF138" i="4"/>
  <c r="AC138" i="4"/>
  <c r="Z138" i="4"/>
  <c r="W138" i="4"/>
  <c r="T138" i="4"/>
  <c r="Q138" i="4"/>
  <c r="N138" i="4"/>
  <c r="K138" i="4"/>
  <c r="H138" i="4"/>
  <c r="E138" i="4"/>
  <c r="AL137" i="4"/>
  <c r="AI137" i="4"/>
  <c r="AF137" i="4"/>
  <c r="AC137" i="4"/>
  <c r="Z137" i="4"/>
  <c r="W137" i="4"/>
  <c r="T137" i="4"/>
  <c r="Q137" i="4"/>
  <c r="N137" i="4"/>
  <c r="K137" i="4"/>
  <c r="H137" i="4"/>
  <c r="E137" i="4"/>
  <c r="AL136" i="4"/>
  <c r="AI136" i="4"/>
  <c r="AF136" i="4"/>
  <c r="AC136" i="4"/>
  <c r="Z136" i="4"/>
  <c r="W136" i="4"/>
  <c r="T136" i="4"/>
  <c r="Q136" i="4"/>
  <c r="N136" i="4"/>
  <c r="K136" i="4"/>
  <c r="H136" i="4"/>
  <c r="E136" i="4"/>
  <c r="AL135" i="4"/>
  <c r="AI135" i="4"/>
  <c r="AF135" i="4"/>
  <c r="AC135" i="4"/>
  <c r="Z135" i="4"/>
  <c r="W135" i="4"/>
  <c r="T135" i="4"/>
  <c r="Q135" i="4"/>
  <c r="N135" i="4"/>
  <c r="K135" i="4"/>
  <c r="H135" i="4"/>
  <c r="E135" i="4"/>
  <c r="AL134" i="4"/>
  <c r="AI134" i="4"/>
  <c r="AF134" i="4"/>
  <c r="AC134" i="4"/>
  <c r="Z134" i="4"/>
  <c r="W134" i="4"/>
  <c r="T134" i="4"/>
  <c r="Q134" i="4"/>
  <c r="N134" i="4"/>
  <c r="K134" i="4"/>
  <c r="H134" i="4"/>
  <c r="E134" i="4"/>
  <c r="AL133" i="4"/>
  <c r="AI133" i="4"/>
  <c r="AF133" i="4"/>
  <c r="AC133" i="4"/>
  <c r="Z133" i="4"/>
  <c r="W133" i="4"/>
  <c r="T133" i="4"/>
  <c r="Q133" i="4"/>
  <c r="N133" i="4"/>
  <c r="K133" i="4"/>
  <c r="H133" i="4"/>
  <c r="E133" i="4"/>
  <c r="AL132" i="4"/>
  <c r="AI132" i="4"/>
  <c r="AF132" i="4"/>
  <c r="AC132" i="4"/>
  <c r="Z132" i="4"/>
  <c r="W132" i="4"/>
  <c r="T132" i="4"/>
  <c r="Q132" i="4"/>
  <c r="N132" i="4"/>
  <c r="K132" i="4"/>
  <c r="H132" i="4"/>
  <c r="E132" i="4"/>
  <c r="AL131" i="4"/>
  <c r="AI131" i="4"/>
  <c r="AF131" i="4"/>
  <c r="AC131" i="4"/>
  <c r="Z131" i="4"/>
  <c r="W131" i="4"/>
  <c r="T131" i="4"/>
  <c r="Q131" i="4"/>
  <c r="N131" i="4"/>
  <c r="K131" i="4"/>
  <c r="H131" i="4"/>
  <c r="E131" i="4"/>
  <c r="AL130" i="4"/>
  <c r="AI130" i="4"/>
  <c r="AF130" i="4"/>
  <c r="AC130" i="4"/>
  <c r="Z130" i="4"/>
  <c r="W130" i="4"/>
  <c r="T130" i="4"/>
  <c r="Q130" i="4"/>
  <c r="N130" i="4"/>
  <c r="K130" i="4"/>
  <c r="H130" i="4"/>
  <c r="E130" i="4"/>
  <c r="AL129" i="4"/>
  <c r="AI129" i="4"/>
  <c r="AF129" i="4"/>
  <c r="AC129" i="4"/>
  <c r="Z129" i="4"/>
  <c r="W129" i="4"/>
  <c r="T129" i="4"/>
  <c r="Q129" i="4"/>
  <c r="N129" i="4"/>
  <c r="K129" i="4"/>
  <c r="H129" i="4"/>
  <c r="E129" i="4"/>
  <c r="AL128" i="4"/>
  <c r="AI128" i="4"/>
  <c r="AF128" i="4"/>
  <c r="AC128" i="4"/>
  <c r="Z128" i="4"/>
  <c r="W128" i="4"/>
  <c r="T128" i="4"/>
  <c r="Q128" i="4"/>
  <c r="N128" i="4"/>
  <c r="K128" i="4"/>
  <c r="H128" i="4"/>
  <c r="E128" i="4"/>
  <c r="AL127" i="4"/>
  <c r="AI127" i="4"/>
  <c r="AF127" i="4"/>
  <c r="AC127" i="4"/>
  <c r="Z127" i="4"/>
  <c r="W127" i="4"/>
  <c r="T127" i="4"/>
  <c r="Q127" i="4"/>
  <c r="N127" i="4"/>
  <c r="K127" i="4"/>
  <c r="H127" i="4"/>
  <c r="E127" i="4"/>
  <c r="AL126" i="4"/>
  <c r="AI126" i="4"/>
  <c r="AF126" i="4"/>
  <c r="AC126" i="4"/>
  <c r="Z126" i="4"/>
  <c r="W126" i="4"/>
  <c r="T126" i="4"/>
  <c r="Q126" i="4"/>
  <c r="N126" i="4"/>
  <c r="K126" i="4"/>
  <c r="H126" i="4"/>
  <c r="E126" i="4"/>
  <c r="AL125" i="4"/>
  <c r="AI125" i="4"/>
  <c r="AF125" i="4"/>
  <c r="AC125" i="4"/>
  <c r="Z125" i="4"/>
  <c r="W125" i="4"/>
  <c r="T125" i="4"/>
  <c r="Q125" i="4"/>
  <c r="N125" i="4"/>
  <c r="K125" i="4"/>
  <c r="H125" i="4"/>
  <c r="E125" i="4"/>
  <c r="AL124" i="4"/>
  <c r="AI124" i="4"/>
  <c r="AF124" i="4"/>
  <c r="AC124" i="4"/>
  <c r="Z124" i="4"/>
  <c r="W124" i="4"/>
  <c r="T124" i="4"/>
  <c r="Q124" i="4"/>
  <c r="N124" i="4"/>
  <c r="K124" i="4"/>
  <c r="H124" i="4"/>
  <c r="E124" i="4"/>
  <c r="AL123" i="4"/>
  <c r="AI123" i="4"/>
  <c r="AF123" i="4"/>
  <c r="AC123" i="4"/>
  <c r="Z123" i="4"/>
  <c r="W123" i="4"/>
  <c r="T123" i="4"/>
  <c r="Q123" i="4"/>
  <c r="N123" i="4"/>
  <c r="K123" i="4"/>
  <c r="H123" i="4"/>
  <c r="E123" i="4"/>
  <c r="AL122" i="4"/>
  <c r="AI122" i="4"/>
  <c r="AF122" i="4"/>
  <c r="AC122" i="4"/>
  <c r="Z122" i="4"/>
  <c r="W122" i="4"/>
  <c r="T122" i="4"/>
  <c r="Q122" i="4"/>
  <c r="N122" i="4"/>
  <c r="K122" i="4"/>
  <c r="H122" i="4"/>
  <c r="E122" i="4"/>
  <c r="AL121" i="4"/>
  <c r="AI121" i="4"/>
  <c r="AF121" i="4"/>
  <c r="AC121" i="4"/>
  <c r="Z121" i="4"/>
  <c r="W121" i="4"/>
  <c r="T121" i="4"/>
  <c r="Q121" i="4"/>
  <c r="N121" i="4"/>
  <c r="K121" i="4"/>
  <c r="H121" i="4"/>
  <c r="E121" i="4"/>
  <c r="AL120" i="4"/>
  <c r="AI120" i="4"/>
  <c r="AF120" i="4"/>
  <c r="AC120" i="4"/>
  <c r="Z120" i="4"/>
  <c r="W120" i="4"/>
  <c r="T120" i="4"/>
  <c r="Q120" i="4"/>
  <c r="N120" i="4"/>
  <c r="K120" i="4"/>
  <c r="H120" i="4"/>
  <c r="E120" i="4"/>
  <c r="AL119" i="4"/>
  <c r="AI119" i="4"/>
  <c r="AF119" i="4"/>
  <c r="AC119" i="4"/>
  <c r="Z119" i="4"/>
  <c r="W119" i="4"/>
  <c r="T119" i="4"/>
  <c r="Q119" i="4"/>
  <c r="N119" i="4"/>
  <c r="K119" i="4"/>
  <c r="H119" i="4"/>
  <c r="E119" i="4"/>
  <c r="AL118" i="4"/>
  <c r="AI118" i="4"/>
  <c r="AF118" i="4"/>
  <c r="AC118" i="4"/>
  <c r="Z118" i="4"/>
  <c r="W118" i="4"/>
  <c r="T118" i="4"/>
  <c r="Q118" i="4"/>
  <c r="N118" i="4"/>
  <c r="K118" i="4"/>
  <c r="H118" i="4"/>
  <c r="E118" i="4"/>
  <c r="AL117" i="4"/>
  <c r="AI117" i="4"/>
  <c r="AF117" i="4"/>
  <c r="AC117" i="4"/>
  <c r="Z117" i="4"/>
  <c r="W117" i="4"/>
  <c r="T117" i="4"/>
  <c r="Q117" i="4"/>
  <c r="N117" i="4"/>
  <c r="K117" i="4"/>
  <c r="H117" i="4"/>
  <c r="E117" i="4"/>
  <c r="AL116" i="4"/>
  <c r="AI116" i="4"/>
  <c r="AF116" i="4"/>
  <c r="AC116" i="4"/>
  <c r="Z116" i="4"/>
  <c r="W116" i="4"/>
  <c r="T116" i="4"/>
  <c r="Q116" i="4"/>
  <c r="N116" i="4"/>
  <c r="K116" i="4"/>
  <c r="H116" i="4"/>
  <c r="E116" i="4"/>
  <c r="AL115" i="4"/>
  <c r="AI115" i="4"/>
  <c r="AF115" i="4"/>
  <c r="AC115" i="4"/>
  <c r="Z115" i="4"/>
  <c r="W115" i="4"/>
  <c r="T115" i="4"/>
  <c r="Q115" i="4"/>
  <c r="N115" i="4"/>
  <c r="K115" i="4"/>
  <c r="H115" i="4"/>
  <c r="E115" i="4"/>
  <c r="AL114" i="4"/>
  <c r="AI114" i="4"/>
  <c r="AF114" i="4"/>
  <c r="AC114" i="4"/>
  <c r="Z114" i="4"/>
  <c r="W114" i="4"/>
  <c r="T114" i="4"/>
  <c r="Q114" i="4"/>
  <c r="N114" i="4"/>
  <c r="K114" i="4"/>
  <c r="H114" i="4"/>
  <c r="E114" i="4"/>
  <c r="AL113" i="4"/>
  <c r="AI113" i="4"/>
  <c r="AF113" i="4"/>
  <c r="AC113" i="4"/>
  <c r="Z113" i="4"/>
  <c r="W113" i="4"/>
  <c r="T113" i="4"/>
  <c r="Q113" i="4"/>
  <c r="N113" i="4"/>
  <c r="K113" i="4"/>
  <c r="H113" i="4"/>
  <c r="E113" i="4"/>
  <c r="AL112" i="4"/>
  <c r="AI112" i="4"/>
  <c r="AF112" i="4"/>
  <c r="AC112" i="4"/>
  <c r="Z112" i="4"/>
  <c r="W112" i="4"/>
  <c r="T112" i="4"/>
  <c r="Q112" i="4"/>
  <c r="N112" i="4"/>
  <c r="K112" i="4"/>
  <c r="H112" i="4"/>
  <c r="E112" i="4"/>
  <c r="AL111" i="4"/>
  <c r="AI111" i="4"/>
  <c r="AF111" i="4"/>
  <c r="AC111" i="4"/>
  <c r="Z111" i="4"/>
  <c r="W111" i="4"/>
  <c r="T111" i="4"/>
  <c r="Q111" i="4"/>
  <c r="N111" i="4"/>
  <c r="K111" i="4"/>
  <c r="H111" i="4"/>
  <c r="E111" i="4"/>
  <c r="AL110" i="4"/>
  <c r="AI110" i="4"/>
  <c r="AF110" i="4"/>
  <c r="AC110" i="4"/>
  <c r="Z110" i="4"/>
  <c r="W110" i="4"/>
  <c r="T110" i="4"/>
  <c r="Q110" i="4"/>
  <c r="N110" i="4"/>
  <c r="K110" i="4"/>
  <c r="H110" i="4"/>
  <c r="E110" i="4"/>
  <c r="AL109" i="4"/>
  <c r="AI109" i="4"/>
  <c r="AF109" i="4"/>
  <c r="AC109" i="4"/>
  <c r="Z109" i="4"/>
  <c r="W109" i="4"/>
  <c r="T109" i="4"/>
  <c r="Q109" i="4"/>
  <c r="N109" i="4"/>
  <c r="K109" i="4"/>
  <c r="H109" i="4"/>
  <c r="E109" i="4"/>
  <c r="AL108" i="4"/>
  <c r="AI108" i="4"/>
  <c r="AF108" i="4"/>
  <c r="AC108" i="4"/>
  <c r="Z108" i="4"/>
  <c r="W108" i="4"/>
  <c r="T108" i="4"/>
  <c r="Q108" i="4"/>
  <c r="N108" i="4"/>
  <c r="K108" i="4"/>
  <c r="H108" i="4"/>
  <c r="E108" i="4"/>
  <c r="AL107" i="4"/>
  <c r="AI107" i="4"/>
  <c r="AF107" i="4"/>
  <c r="AC107" i="4"/>
  <c r="Z107" i="4"/>
  <c r="W107" i="4"/>
  <c r="T107" i="4"/>
  <c r="Q107" i="4"/>
  <c r="N107" i="4"/>
  <c r="K107" i="4"/>
  <c r="H107" i="4"/>
  <c r="E107" i="4"/>
  <c r="AL106" i="4"/>
  <c r="AI106" i="4"/>
  <c r="AF106" i="4"/>
  <c r="AC106" i="4"/>
  <c r="Z106" i="4"/>
  <c r="W106" i="4"/>
  <c r="T106" i="4"/>
  <c r="Q106" i="4"/>
  <c r="N106" i="4"/>
  <c r="K106" i="4"/>
  <c r="H106" i="4"/>
  <c r="E106" i="4"/>
  <c r="AL105" i="4"/>
  <c r="AI105" i="4"/>
  <c r="AF105" i="4"/>
  <c r="AC105" i="4"/>
  <c r="Z105" i="4"/>
  <c r="W105" i="4"/>
  <c r="T105" i="4"/>
  <c r="Q105" i="4"/>
  <c r="N105" i="4"/>
  <c r="K105" i="4"/>
  <c r="H105" i="4"/>
  <c r="E105" i="4"/>
  <c r="AL104" i="4"/>
  <c r="AI104" i="4"/>
  <c r="AF104" i="4"/>
  <c r="AC104" i="4"/>
  <c r="Z104" i="4"/>
  <c r="W104" i="4"/>
  <c r="T104" i="4"/>
  <c r="Q104" i="4"/>
  <c r="N104" i="4"/>
  <c r="K104" i="4"/>
  <c r="H104" i="4"/>
  <c r="E104" i="4"/>
  <c r="AL103" i="4"/>
  <c r="AI103" i="4"/>
  <c r="AF103" i="4"/>
  <c r="AC103" i="4"/>
  <c r="Z103" i="4"/>
  <c r="W103" i="4"/>
  <c r="T103" i="4"/>
  <c r="Q103" i="4"/>
  <c r="N103" i="4"/>
  <c r="K103" i="4"/>
  <c r="H103" i="4"/>
  <c r="E103" i="4"/>
  <c r="AL102" i="4"/>
  <c r="AI102" i="4"/>
  <c r="AF102" i="4"/>
  <c r="AC102" i="4"/>
  <c r="Z102" i="4"/>
  <c r="W102" i="4"/>
  <c r="T102" i="4"/>
  <c r="Q102" i="4"/>
  <c r="N102" i="4"/>
  <c r="K102" i="4"/>
  <c r="H102" i="4"/>
  <c r="E102" i="4"/>
  <c r="AL101" i="4"/>
  <c r="AI101" i="4"/>
  <c r="AF101" i="4"/>
  <c r="AC101" i="4"/>
  <c r="Z101" i="4"/>
  <c r="W101" i="4"/>
  <c r="T101" i="4"/>
  <c r="Q101" i="4"/>
  <c r="N101" i="4"/>
  <c r="K101" i="4"/>
  <c r="H101" i="4"/>
  <c r="E101" i="4"/>
  <c r="AL100" i="4"/>
  <c r="AI100" i="4"/>
  <c r="AF100" i="4"/>
  <c r="AC100" i="4"/>
  <c r="Z100" i="4"/>
  <c r="W100" i="4"/>
  <c r="T100" i="4"/>
  <c r="Q100" i="4"/>
  <c r="N100" i="4"/>
  <c r="K100" i="4"/>
  <c r="H100" i="4"/>
  <c r="E100" i="4"/>
  <c r="AL99" i="4"/>
  <c r="AI99" i="4"/>
  <c r="AF99" i="4"/>
  <c r="AC99" i="4"/>
  <c r="Z99" i="4"/>
  <c r="W99" i="4"/>
  <c r="T99" i="4"/>
  <c r="Q99" i="4"/>
  <c r="N99" i="4"/>
  <c r="K99" i="4"/>
  <c r="H99" i="4"/>
  <c r="E99" i="4"/>
  <c r="AL98" i="4"/>
  <c r="AI98" i="4"/>
  <c r="AF98" i="4"/>
  <c r="AC98" i="4"/>
  <c r="Z98" i="4"/>
  <c r="W98" i="4"/>
  <c r="T98" i="4"/>
  <c r="Q98" i="4"/>
  <c r="N98" i="4"/>
  <c r="K98" i="4"/>
  <c r="H98" i="4"/>
  <c r="E98" i="4"/>
  <c r="AL97" i="4"/>
  <c r="AI97" i="4"/>
  <c r="AF97" i="4"/>
  <c r="AC97" i="4"/>
  <c r="Z97" i="4"/>
  <c r="W97" i="4"/>
  <c r="T97" i="4"/>
  <c r="Q97" i="4"/>
  <c r="N97" i="4"/>
  <c r="K97" i="4"/>
  <c r="H97" i="4"/>
  <c r="E97" i="4"/>
  <c r="AL96" i="4"/>
  <c r="AI96" i="4"/>
  <c r="AF96" i="4"/>
  <c r="AC96" i="4"/>
  <c r="Z96" i="4"/>
  <c r="W96" i="4"/>
  <c r="T96" i="4"/>
  <c r="Q96" i="4"/>
  <c r="N96" i="4"/>
  <c r="K96" i="4"/>
  <c r="H96" i="4"/>
  <c r="E96" i="4"/>
  <c r="AL95" i="4"/>
  <c r="AI95" i="4"/>
  <c r="AF95" i="4"/>
  <c r="AC95" i="4"/>
  <c r="Z95" i="4"/>
  <c r="W95" i="4"/>
  <c r="T95" i="4"/>
  <c r="Q95" i="4"/>
  <c r="N95" i="4"/>
  <c r="K95" i="4"/>
  <c r="H95" i="4"/>
  <c r="E95" i="4"/>
  <c r="AL94" i="4"/>
  <c r="AI94" i="4"/>
  <c r="AF94" i="4"/>
  <c r="AC94" i="4"/>
  <c r="Z94" i="4"/>
  <c r="W94" i="4"/>
  <c r="T94" i="4"/>
  <c r="Q94" i="4"/>
  <c r="N94" i="4"/>
  <c r="K94" i="4"/>
  <c r="H94" i="4"/>
  <c r="E94" i="4"/>
  <c r="AL93" i="4"/>
  <c r="AI93" i="4"/>
  <c r="AF93" i="4"/>
  <c r="AC93" i="4"/>
  <c r="Z93" i="4"/>
  <c r="W93" i="4"/>
  <c r="T93" i="4"/>
  <c r="Q93" i="4"/>
  <c r="N93" i="4"/>
  <c r="K93" i="4"/>
  <c r="H93" i="4"/>
  <c r="E93" i="4"/>
  <c r="AL92" i="4"/>
  <c r="AI92" i="4"/>
  <c r="AF92" i="4"/>
  <c r="AC92" i="4"/>
  <c r="Z92" i="4"/>
  <c r="W92" i="4"/>
  <c r="T92" i="4"/>
  <c r="Q92" i="4"/>
  <c r="N92" i="4"/>
  <c r="K92" i="4"/>
  <c r="H92" i="4"/>
  <c r="E92" i="4"/>
  <c r="AL91" i="4"/>
  <c r="AI91" i="4"/>
  <c r="AF91" i="4"/>
  <c r="AC91" i="4"/>
  <c r="Z91" i="4"/>
  <c r="W91" i="4"/>
  <c r="T91" i="4"/>
  <c r="Q91" i="4"/>
  <c r="N91" i="4"/>
  <c r="K91" i="4"/>
  <c r="H91" i="4"/>
  <c r="E91" i="4"/>
  <c r="AL90" i="4"/>
  <c r="AI90" i="4"/>
  <c r="AF90" i="4"/>
  <c r="AC90" i="4"/>
  <c r="Z90" i="4"/>
  <c r="W90" i="4"/>
  <c r="T90" i="4"/>
  <c r="Q90" i="4"/>
  <c r="N90" i="4"/>
  <c r="K90" i="4"/>
  <c r="H90" i="4"/>
  <c r="E90" i="4"/>
  <c r="AL89" i="4"/>
  <c r="AI89" i="4"/>
  <c r="AF89" i="4"/>
  <c r="AC89" i="4"/>
  <c r="Z89" i="4"/>
  <c r="W89" i="4"/>
  <c r="T89" i="4"/>
  <c r="Q89" i="4"/>
  <c r="N89" i="4"/>
  <c r="K89" i="4"/>
  <c r="H89" i="4"/>
  <c r="E89" i="4"/>
  <c r="AL88" i="4"/>
  <c r="AI88" i="4"/>
  <c r="AF88" i="4"/>
  <c r="AC88" i="4"/>
  <c r="Z88" i="4"/>
  <c r="W88" i="4"/>
  <c r="T88" i="4"/>
  <c r="Q88" i="4"/>
  <c r="N88" i="4"/>
  <c r="K88" i="4"/>
  <c r="H88" i="4"/>
  <c r="E88" i="4"/>
  <c r="AL87" i="4"/>
  <c r="AI87" i="4"/>
  <c r="AF87" i="4"/>
  <c r="AC87" i="4"/>
  <c r="Z87" i="4"/>
  <c r="W87" i="4"/>
  <c r="T87" i="4"/>
  <c r="Q87" i="4"/>
  <c r="N87" i="4"/>
  <c r="K87" i="4"/>
  <c r="H87" i="4"/>
  <c r="E87" i="4"/>
  <c r="AL86" i="4"/>
  <c r="AI86" i="4"/>
  <c r="AF86" i="4"/>
  <c r="AC86" i="4"/>
  <c r="Z86" i="4"/>
  <c r="W86" i="4"/>
  <c r="T86" i="4"/>
  <c r="Q86" i="4"/>
  <c r="N86" i="4"/>
  <c r="K86" i="4"/>
  <c r="H86" i="4"/>
  <c r="E86" i="4"/>
  <c r="AL85" i="4"/>
  <c r="AI85" i="4"/>
  <c r="AF85" i="4"/>
  <c r="AC85" i="4"/>
  <c r="Z85" i="4"/>
  <c r="W85" i="4"/>
  <c r="T85" i="4"/>
  <c r="Q85" i="4"/>
  <c r="N85" i="4"/>
  <c r="K85" i="4"/>
  <c r="H85" i="4"/>
  <c r="E85" i="4"/>
  <c r="AL84" i="4"/>
  <c r="AI84" i="4"/>
  <c r="AF84" i="4"/>
  <c r="AC84" i="4"/>
  <c r="Z84" i="4"/>
  <c r="W84" i="4"/>
  <c r="T84" i="4"/>
  <c r="Q84" i="4"/>
  <c r="N84" i="4"/>
  <c r="K84" i="4"/>
  <c r="H84" i="4"/>
  <c r="E84" i="4"/>
  <c r="AL83" i="4"/>
  <c r="AI83" i="4"/>
  <c r="AF83" i="4"/>
  <c r="AC83" i="4"/>
  <c r="Z83" i="4"/>
  <c r="W83" i="4"/>
  <c r="T83" i="4"/>
  <c r="Q83" i="4"/>
  <c r="N83" i="4"/>
  <c r="K83" i="4"/>
  <c r="H83" i="4"/>
  <c r="E83" i="4"/>
  <c r="AL82" i="4"/>
  <c r="AI82" i="4"/>
  <c r="AF82" i="4"/>
  <c r="AC82" i="4"/>
  <c r="Z82" i="4"/>
  <c r="W82" i="4"/>
  <c r="T82" i="4"/>
  <c r="Q82" i="4"/>
  <c r="N82" i="4"/>
  <c r="K82" i="4"/>
  <c r="H82" i="4"/>
  <c r="E82" i="4"/>
  <c r="AL81" i="4"/>
  <c r="AI81" i="4"/>
  <c r="AF81" i="4"/>
  <c r="AC81" i="4"/>
  <c r="Z81" i="4"/>
  <c r="W81" i="4"/>
  <c r="T81" i="4"/>
  <c r="Q81" i="4"/>
  <c r="N81" i="4"/>
  <c r="K81" i="4"/>
  <c r="H81" i="4"/>
  <c r="E81" i="4"/>
  <c r="AL80" i="4"/>
  <c r="AI80" i="4"/>
  <c r="AF80" i="4"/>
  <c r="AC80" i="4"/>
  <c r="Z80" i="4"/>
  <c r="W80" i="4"/>
  <c r="T80" i="4"/>
  <c r="Q80" i="4"/>
  <c r="N80" i="4"/>
  <c r="K80" i="4"/>
  <c r="H80" i="4"/>
  <c r="E80" i="4"/>
  <c r="AL79" i="4"/>
  <c r="AI79" i="4"/>
  <c r="AF79" i="4"/>
  <c r="AC79" i="4"/>
  <c r="Z79" i="4"/>
  <c r="W79" i="4"/>
  <c r="T79" i="4"/>
  <c r="Q79" i="4"/>
  <c r="N79" i="4"/>
  <c r="K79" i="4"/>
  <c r="H79" i="4"/>
  <c r="E79" i="4"/>
  <c r="AL78" i="4"/>
  <c r="AI78" i="4"/>
  <c r="AF78" i="4"/>
  <c r="AC78" i="4"/>
  <c r="Z78" i="4"/>
  <c r="W78" i="4"/>
  <c r="T78" i="4"/>
  <c r="Q78" i="4"/>
  <c r="N78" i="4"/>
  <c r="K78" i="4"/>
  <c r="H78" i="4"/>
  <c r="E78" i="4"/>
  <c r="AL77" i="4"/>
  <c r="AI77" i="4"/>
  <c r="AF77" i="4"/>
  <c r="AC77" i="4"/>
  <c r="Z77" i="4"/>
  <c r="W77" i="4"/>
  <c r="T77" i="4"/>
  <c r="Q77" i="4"/>
  <c r="N77" i="4"/>
  <c r="K77" i="4"/>
  <c r="H77" i="4"/>
  <c r="E77" i="4"/>
  <c r="AL76" i="4"/>
  <c r="AI76" i="4"/>
  <c r="AF76" i="4"/>
  <c r="AC76" i="4"/>
  <c r="Z76" i="4"/>
  <c r="W76" i="4"/>
  <c r="T76" i="4"/>
  <c r="Q76" i="4"/>
  <c r="N76" i="4"/>
  <c r="K76" i="4"/>
  <c r="H76" i="4"/>
  <c r="E76" i="4"/>
  <c r="AL75" i="4"/>
  <c r="AI75" i="4"/>
  <c r="AF75" i="4"/>
  <c r="AC75" i="4"/>
  <c r="Z75" i="4"/>
  <c r="W75" i="4"/>
  <c r="T75" i="4"/>
  <c r="Q75" i="4"/>
  <c r="N75" i="4"/>
  <c r="K75" i="4"/>
  <c r="H75" i="4"/>
  <c r="E75" i="4"/>
  <c r="AL74" i="4"/>
  <c r="AI74" i="4"/>
  <c r="AF74" i="4"/>
  <c r="AC74" i="4"/>
  <c r="Z74" i="4"/>
  <c r="W74" i="4"/>
  <c r="T74" i="4"/>
  <c r="Q74" i="4"/>
  <c r="N74" i="4"/>
  <c r="K74" i="4"/>
  <c r="H74" i="4"/>
  <c r="E74" i="4"/>
  <c r="AL73" i="4"/>
  <c r="AI73" i="4"/>
  <c r="AF73" i="4"/>
  <c r="AC73" i="4"/>
  <c r="Z73" i="4"/>
  <c r="W73" i="4"/>
  <c r="T73" i="4"/>
  <c r="Q73" i="4"/>
  <c r="N73" i="4"/>
  <c r="K73" i="4"/>
  <c r="H73" i="4"/>
  <c r="E73" i="4"/>
  <c r="AL72" i="4"/>
  <c r="AI72" i="4"/>
  <c r="AF72" i="4"/>
  <c r="AC72" i="4"/>
  <c r="Z72" i="4"/>
  <c r="W72" i="4"/>
  <c r="T72" i="4"/>
  <c r="Q72" i="4"/>
  <c r="N72" i="4"/>
  <c r="K72" i="4"/>
  <c r="H72" i="4"/>
  <c r="E72" i="4"/>
  <c r="AL71" i="4"/>
  <c r="AI71" i="4"/>
  <c r="AF71" i="4"/>
  <c r="AC71" i="4"/>
  <c r="Z71" i="4"/>
  <c r="W71" i="4"/>
  <c r="T71" i="4"/>
  <c r="Q71" i="4"/>
  <c r="N71" i="4"/>
  <c r="K71" i="4"/>
  <c r="H71" i="4"/>
  <c r="E71" i="4"/>
  <c r="AL70" i="4"/>
  <c r="AI70" i="4"/>
  <c r="AF70" i="4"/>
  <c r="AC70" i="4"/>
  <c r="Z70" i="4"/>
  <c r="W70" i="4"/>
  <c r="T70" i="4"/>
  <c r="Q70" i="4"/>
  <c r="N70" i="4"/>
  <c r="K70" i="4"/>
  <c r="H70" i="4"/>
  <c r="E70" i="4"/>
  <c r="AL69" i="4"/>
  <c r="AI69" i="4"/>
  <c r="AF69" i="4"/>
  <c r="AC69" i="4"/>
  <c r="Z69" i="4"/>
  <c r="W69" i="4"/>
  <c r="T69" i="4"/>
  <c r="Q69" i="4"/>
  <c r="N69" i="4"/>
  <c r="K69" i="4"/>
  <c r="H69" i="4"/>
  <c r="E69" i="4"/>
  <c r="AL68" i="4"/>
  <c r="AI68" i="4"/>
  <c r="AF68" i="4"/>
  <c r="AC68" i="4"/>
  <c r="Z68" i="4"/>
  <c r="W68" i="4"/>
  <c r="T68" i="4"/>
  <c r="Q68" i="4"/>
  <c r="N68" i="4"/>
  <c r="K68" i="4"/>
  <c r="H68" i="4"/>
  <c r="E68" i="4"/>
  <c r="AL67" i="4"/>
  <c r="AI67" i="4"/>
  <c r="AF67" i="4"/>
  <c r="AC67" i="4"/>
  <c r="Z67" i="4"/>
  <c r="W67" i="4"/>
  <c r="T67" i="4"/>
  <c r="Q67" i="4"/>
  <c r="N67" i="4"/>
  <c r="K67" i="4"/>
  <c r="H67" i="4"/>
  <c r="E67" i="4"/>
  <c r="AL66" i="4"/>
  <c r="AI66" i="4"/>
  <c r="AF66" i="4"/>
  <c r="AC66" i="4"/>
  <c r="Z66" i="4"/>
  <c r="W66" i="4"/>
  <c r="T66" i="4"/>
  <c r="Q66" i="4"/>
  <c r="N66" i="4"/>
  <c r="K66" i="4"/>
  <c r="H66" i="4"/>
  <c r="E66" i="4"/>
  <c r="AL65" i="4"/>
  <c r="AI65" i="4"/>
  <c r="AF65" i="4"/>
  <c r="AC65" i="4"/>
  <c r="Z65" i="4"/>
  <c r="W65" i="4"/>
  <c r="T65" i="4"/>
  <c r="Q65" i="4"/>
  <c r="N65" i="4"/>
  <c r="K65" i="4"/>
  <c r="H65" i="4"/>
  <c r="E65" i="4"/>
  <c r="AL64" i="4"/>
  <c r="AI64" i="4"/>
  <c r="AF64" i="4"/>
  <c r="AC64" i="4"/>
  <c r="Z64" i="4"/>
  <c r="W64" i="4"/>
  <c r="T64" i="4"/>
  <c r="Q64" i="4"/>
  <c r="N64" i="4"/>
  <c r="K64" i="4"/>
  <c r="H64" i="4"/>
  <c r="E64" i="4"/>
  <c r="AL63" i="4"/>
  <c r="AI63" i="4"/>
  <c r="AF63" i="4"/>
  <c r="AC63" i="4"/>
  <c r="Z63" i="4"/>
  <c r="W63" i="4"/>
  <c r="T63" i="4"/>
  <c r="Q63" i="4"/>
  <c r="N63" i="4"/>
  <c r="K63" i="4"/>
  <c r="H63" i="4"/>
  <c r="E63" i="4"/>
  <c r="AL62" i="4"/>
  <c r="AI62" i="4"/>
  <c r="AF62" i="4"/>
  <c r="AC62" i="4"/>
  <c r="Z62" i="4"/>
  <c r="W62" i="4"/>
  <c r="T62" i="4"/>
  <c r="Q62" i="4"/>
  <c r="N62" i="4"/>
  <c r="K62" i="4"/>
  <c r="H62" i="4"/>
  <c r="E62" i="4"/>
  <c r="AL61" i="4"/>
  <c r="AI61" i="4"/>
  <c r="AF61" i="4"/>
  <c r="AC61" i="4"/>
  <c r="Z61" i="4"/>
  <c r="W61" i="4"/>
  <c r="T61" i="4"/>
  <c r="Q61" i="4"/>
  <c r="N61" i="4"/>
  <c r="K61" i="4"/>
  <c r="H61" i="4"/>
  <c r="E61" i="4"/>
  <c r="AL60" i="4"/>
  <c r="AI60" i="4"/>
  <c r="AF60" i="4"/>
  <c r="AC60" i="4"/>
  <c r="Z60" i="4"/>
  <c r="W60" i="4"/>
  <c r="T60" i="4"/>
  <c r="Q60" i="4"/>
  <c r="N60" i="4"/>
  <c r="K60" i="4"/>
  <c r="H60" i="4"/>
  <c r="E60" i="4"/>
  <c r="AL59" i="4"/>
  <c r="AI59" i="4"/>
  <c r="AF59" i="4"/>
  <c r="AC59" i="4"/>
  <c r="Z59" i="4"/>
  <c r="W59" i="4"/>
  <c r="T59" i="4"/>
  <c r="Q59" i="4"/>
  <c r="N59" i="4"/>
  <c r="K59" i="4"/>
  <c r="H59" i="4"/>
  <c r="E59" i="4"/>
  <c r="AL58" i="4"/>
  <c r="AI58" i="4"/>
  <c r="AF58" i="4"/>
  <c r="AC58" i="4"/>
  <c r="Z58" i="4"/>
  <c r="W58" i="4"/>
  <c r="T58" i="4"/>
  <c r="Q58" i="4"/>
  <c r="N58" i="4"/>
  <c r="K58" i="4"/>
  <c r="H58" i="4"/>
  <c r="E58" i="4"/>
  <c r="AL57" i="4"/>
  <c r="AI57" i="4"/>
  <c r="AF57" i="4"/>
  <c r="AC57" i="4"/>
  <c r="Z57" i="4"/>
  <c r="W57" i="4"/>
  <c r="T57" i="4"/>
  <c r="Q57" i="4"/>
  <c r="N57" i="4"/>
  <c r="K57" i="4"/>
  <c r="H57" i="4"/>
  <c r="E57" i="4"/>
  <c r="AL56" i="4"/>
  <c r="AI56" i="4"/>
  <c r="AF56" i="4"/>
  <c r="AC56" i="4"/>
  <c r="Z56" i="4"/>
  <c r="W56" i="4"/>
  <c r="T56" i="4"/>
  <c r="Q56" i="4"/>
  <c r="N56" i="4"/>
  <c r="K56" i="4"/>
  <c r="H56" i="4"/>
  <c r="E56" i="4"/>
  <c r="AL55" i="4"/>
  <c r="AI55" i="4"/>
  <c r="AF55" i="4"/>
  <c r="AC55" i="4"/>
  <c r="Z55" i="4"/>
  <c r="W55" i="4"/>
  <c r="T55" i="4"/>
  <c r="Q55" i="4"/>
  <c r="N55" i="4"/>
  <c r="K55" i="4"/>
  <c r="H55" i="4"/>
  <c r="E55" i="4"/>
  <c r="AL54" i="4"/>
  <c r="AI54" i="4"/>
  <c r="AF54" i="4"/>
  <c r="AC54" i="4"/>
  <c r="Z54" i="4"/>
  <c r="W54" i="4"/>
  <c r="T54" i="4"/>
  <c r="Q54" i="4"/>
  <c r="N54" i="4"/>
  <c r="K54" i="4"/>
  <c r="H54" i="4"/>
  <c r="E54" i="4"/>
  <c r="AL53" i="4"/>
  <c r="AI53" i="4"/>
  <c r="AF53" i="4"/>
  <c r="AC53" i="4"/>
  <c r="Z53" i="4"/>
  <c r="W53" i="4"/>
  <c r="T53" i="4"/>
  <c r="Q53" i="4"/>
  <c r="N53" i="4"/>
  <c r="K53" i="4"/>
  <c r="H53" i="4"/>
  <c r="E53" i="4"/>
  <c r="AL52" i="4"/>
  <c r="AI52" i="4"/>
  <c r="AF52" i="4"/>
  <c r="AC52" i="4"/>
  <c r="Z52" i="4"/>
  <c r="W52" i="4"/>
  <c r="T52" i="4"/>
  <c r="Q52" i="4"/>
  <c r="N52" i="4"/>
  <c r="K52" i="4"/>
  <c r="H52" i="4"/>
  <c r="E52" i="4"/>
  <c r="AL51" i="4"/>
  <c r="AI51" i="4"/>
  <c r="AF51" i="4"/>
  <c r="AC51" i="4"/>
  <c r="Z51" i="4"/>
  <c r="W51" i="4"/>
  <c r="T51" i="4"/>
  <c r="Q51" i="4"/>
  <c r="N51" i="4"/>
  <c r="K51" i="4"/>
  <c r="H51" i="4"/>
  <c r="E51" i="4"/>
  <c r="AL50" i="4"/>
  <c r="AI50" i="4"/>
  <c r="AF50" i="4"/>
  <c r="AC50" i="4"/>
  <c r="Z50" i="4"/>
  <c r="W50" i="4"/>
  <c r="T50" i="4"/>
  <c r="Q50" i="4"/>
  <c r="N50" i="4"/>
  <c r="K50" i="4"/>
  <c r="H50" i="4"/>
  <c r="E50" i="4"/>
  <c r="AL49" i="4"/>
  <c r="AI49" i="4"/>
  <c r="AF49" i="4"/>
  <c r="AC49" i="4"/>
  <c r="Z49" i="4"/>
  <c r="W49" i="4"/>
  <c r="T49" i="4"/>
  <c r="Q49" i="4"/>
  <c r="N49" i="4"/>
  <c r="K49" i="4"/>
  <c r="H49" i="4"/>
  <c r="E49" i="4"/>
  <c r="AL48" i="4"/>
  <c r="AI48" i="4"/>
  <c r="AF48" i="4"/>
  <c r="AC48" i="4"/>
  <c r="Z48" i="4"/>
  <c r="W48" i="4"/>
  <c r="T48" i="4"/>
  <c r="Q48" i="4"/>
  <c r="N48" i="4"/>
  <c r="K48" i="4"/>
  <c r="H48" i="4"/>
  <c r="E48" i="4"/>
  <c r="AL47" i="4"/>
  <c r="AI47" i="4"/>
  <c r="AF47" i="4"/>
  <c r="AC47" i="4"/>
  <c r="Z47" i="4"/>
  <c r="W47" i="4"/>
  <c r="T47" i="4"/>
  <c r="Q47" i="4"/>
  <c r="N47" i="4"/>
  <c r="K47" i="4"/>
  <c r="H47" i="4"/>
  <c r="E47" i="4"/>
  <c r="AL46" i="4"/>
  <c r="AI46" i="4"/>
  <c r="AF46" i="4"/>
  <c r="AC46" i="4"/>
  <c r="Z46" i="4"/>
  <c r="W46" i="4"/>
  <c r="T46" i="4"/>
  <c r="Q46" i="4"/>
  <c r="N46" i="4"/>
  <c r="K46" i="4"/>
  <c r="H46" i="4"/>
  <c r="E46" i="4"/>
  <c r="AL45" i="4"/>
  <c r="AI45" i="4"/>
  <c r="AF45" i="4"/>
  <c r="AC45" i="4"/>
  <c r="Z45" i="4"/>
  <c r="W45" i="4"/>
  <c r="T45" i="4"/>
  <c r="Q45" i="4"/>
  <c r="N45" i="4"/>
  <c r="K45" i="4"/>
  <c r="H45" i="4"/>
  <c r="E45" i="4"/>
  <c r="AL44" i="4"/>
  <c r="AI44" i="4"/>
  <c r="AF44" i="4"/>
  <c r="AC44" i="4"/>
  <c r="Z44" i="4"/>
  <c r="W44" i="4"/>
  <c r="T44" i="4"/>
  <c r="Q44" i="4"/>
  <c r="N44" i="4"/>
  <c r="K44" i="4"/>
  <c r="H44" i="4"/>
  <c r="E44" i="4"/>
  <c r="AL43" i="4"/>
  <c r="AI43" i="4"/>
  <c r="AF43" i="4"/>
  <c r="AC43" i="4"/>
  <c r="Z43" i="4"/>
  <c r="W43" i="4"/>
  <c r="T43" i="4"/>
  <c r="Q43" i="4"/>
  <c r="N43" i="4"/>
  <c r="K43" i="4"/>
  <c r="H43" i="4"/>
  <c r="E43" i="4"/>
  <c r="AL42" i="4"/>
  <c r="AI42" i="4"/>
  <c r="AF42" i="4"/>
  <c r="AC42" i="4"/>
  <c r="Z42" i="4"/>
  <c r="W42" i="4"/>
  <c r="T42" i="4"/>
  <c r="Q42" i="4"/>
  <c r="N42" i="4"/>
  <c r="K42" i="4"/>
  <c r="H42" i="4"/>
  <c r="E42" i="4"/>
  <c r="AL41" i="4"/>
  <c r="AI41" i="4"/>
  <c r="AF41" i="4"/>
  <c r="AC41" i="4"/>
  <c r="Z41" i="4"/>
  <c r="W41" i="4"/>
  <c r="T41" i="4"/>
  <c r="Q41" i="4"/>
  <c r="N41" i="4"/>
  <c r="K41" i="4"/>
  <c r="H41" i="4"/>
  <c r="E41" i="4"/>
  <c r="AL40" i="4"/>
  <c r="AI40" i="4"/>
  <c r="AF40" i="4"/>
  <c r="AC40" i="4"/>
  <c r="Z40" i="4"/>
  <c r="W40" i="4"/>
  <c r="T40" i="4"/>
  <c r="Q40" i="4"/>
  <c r="N40" i="4"/>
  <c r="K40" i="4"/>
  <c r="H40" i="4"/>
  <c r="E40" i="4"/>
  <c r="AL39" i="4"/>
  <c r="AI39" i="4"/>
  <c r="AF39" i="4"/>
  <c r="AC39" i="4"/>
  <c r="Z39" i="4"/>
  <c r="W39" i="4"/>
  <c r="T39" i="4"/>
  <c r="Q39" i="4"/>
  <c r="N39" i="4"/>
  <c r="K39" i="4"/>
  <c r="H39" i="4"/>
  <c r="E39" i="4"/>
  <c r="AL38" i="4"/>
  <c r="AI38" i="4"/>
  <c r="AF38" i="4"/>
  <c r="AC38" i="4"/>
  <c r="Z38" i="4"/>
  <c r="W38" i="4"/>
  <c r="T38" i="4"/>
  <c r="Q38" i="4"/>
  <c r="N38" i="4"/>
  <c r="K38" i="4"/>
  <c r="H38" i="4"/>
  <c r="E38" i="4"/>
  <c r="AL37" i="4"/>
  <c r="AI37" i="4"/>
  <c r="AF37" i="4"/>
  <c r="AC37" i="4"/>
  <c r="Z37" i="4"/>
  <c r="W37" i="4"/>
  <c r="T37" i="4"/>
  <c r="Q37" i="4"/>
  <c r="N37" i="4"/>
  <c r="K37" i="4"/>
  <c r="H37" i="4"/>
  <c r="E37" i="4"/>
  <c r="AL36" i="4"/>
  <c r="AI36" i="4"/>
  <c r="AF36" i="4"/>
  <c r="AC36" i="4"/>
  <c r="Z36" i="4"/>
  <c r="W36" i="4"/>
  <c r="T36" i="4"/>
  <c r="Q36" i="4"/>
  <c r="N36" i="4"/>
  <c r="K36" i="4"/>
  <c r="H36" i="4"/>
  <c r="E36" i="4"/>
  <c r="AL35" i="4"/>
  <c r="AI35" i="4"/>
  <c r="AF35" i="4"/>
  <c r="AC35" i="4"/>
  <c r="Z35" i="4"/>
  <c r="W35" i="4"/>
  <c r="T35" i="4"/>
  <c r="Q35" i="4"/>
  <c r="N35" i="4"/>
  <c r="K35" i="4"/>
  <c r="H35" i="4"/>
  <c r="E35" i="4"/>
  <c r="AL34" i="4"/>
  <c r="AI34" i="4"/>
  <c r="AF34" i="4"/>
  <c r="AC34" i="4"/>
  <c r="Z34" i="4"/>
  <c r="W34" i="4"/>
  <c r="T34" i="4"/>
  <c r="Q34" i="4"/>
  <c r="N34" i="4"/>
  <c r="K34" i="4"/>
  <c r="H34" i="4"/>
  <c r="E34" i="4"/>
  <c r="AL33" i="4"/>
  <c r="AI33" i="4"/>
  <c r="AF33" i="4"/>
  <c r="AC33" i="4"/>
  <c r="Z33" i="4"/>
  <c r="W33" i="4"/>
  <c r="T33" i="4"/>
  <c r="Q33" i="4"/>
  <c r="N33" i="4"/>
  <c r="K33" i="4"/>
  <c r="H33" i="4"/>
  <c r="E33" i="4"/>
  <c r="AL32" i="4"/>
  <c r="AI32" i="4"/>
  <c r="AF32" i="4"/>
  <c r="AC32" i="4"/>
  <c r="Z32" i="4"/>
  <c r="W32" i="4"/>
  <c r="T32" i="4"/>
  <c r="Q32" i="4"/>
  <c r="N32" i="4"/>
  <c r="K32" i="4"/>
  <c r="H32" i="4"/>
  <c r="E32" i="4"/>
  <c r="AL31" i="4"/>
  <c r="AI31" i="4"/>
  <c r="AF31" i="4"/>
  <c r="AC31" i="4"/>
  <c r="Z31" i="4"/>
  <c r="W31" i="4"/>
  <c r="T31" i="4"/>
  <c r="Q31" i="4"/>
  <c r="N31" i="4"/>
  <c r="K31" i="4"/>
  <c r="H31" i="4"/>
  <c r="E31" i="4"/>
  <c r="AL30" i="4"/>
  <c r="AI30" i="4"/>
  <c r="AF30" i="4"/>
  <c r="AC30" i="4"/>
  <c r="Z30" i="4"/>
  <c r="W30" i="4"/>
  <c r="T30" i="4"/>
  <c r="Q30" i="4"/>
  <c r="N30" i="4"/>
  <c r="K30" i="4"/>
  <c r="H30" i="4"/>
  <c r="E30" i="4"/>
  <c r="AL29" i="4"/>
  <c r="AI29" i="4"/>
  <c r="AF29" i="4"/>
  <c r="AC29" i="4"/>
  <c r="Z29" i="4"/>
  <c r="W29" i="4"/>
  <c r="T29" i="4"/>
  <c r="Q29" i="4"/>
  <c r="N29" i="4"/>
  <c r="K29" i="4"/>
  <c r="H29" i="4"/>
  <c r="E29" i="4"/>
  <c r="AL28" i="4"/>
  <c r="AI28" i="4"/>
  <c r="AF28" i="4"/>
  <c r="AC28" i="4"/>
  <c r="Z28" i="4"/>
  <c r="W28" i="4"/>
  <c r="T28" i="4"/>
  <c r="Q28" i="4"/>
  <c r="N28" i="4"/>
  <c r="K28" i="4"/>
  <c r="H28" i="4"/>
  <c r="E28" i="4"/>
  <c r="AL27" i="4"/>
  <c r="AI27" i="4"/>
  <c r="AF27" i="4"/>
  <c r="AC27" i="4"/>
  <c r="Z27" i="4"/>
  <c r="W27" i="4"/>
  <c r="T27" i="4"/>
  <c r="Q27" i="4"/>
  <c r="N27" i="4"/>
  <c r="K27" i="4"/>
  <c r="H27" i="4"/>
  <c r="E27" i="4"/>
  <c r="AL26" i="4"/>
  <c r="AI26" i="4"/>
  <c r="AF26" i="4"/>
  <c r="AC26" i="4"/>
  <c r="Z26" i="4"/>
  <c r="W26" i="4"/>
  <c r="T26" i="4"/>
  <c r="Q26" i="4"/>
  <c r="N26" i="4"/>
  <c r="K26" i="4"/>
  <c r="H26" i="4"/>
  <c r="E26" i="4"/>
  <c r="AL25" i="4"/>
  <c r="AI25" i="4"/>
  <c r="AF25" i="4"/>
  <c r="AC25" i="4"/>
  <c r="Z25" i="4"/>
  <c r="W25" i="4"/>
  <c r="T25" i="4"/>
  <c r="Q25" i="4"/>
  <c r="N25" i="4"/>
  <c r="K25" i="4"/>
  <c r="H25" i="4"/>
  <c r="E25" i="4"/>
  <c r="AL24" i="4"/>
  <c r="AI24" i="4"/>
  <c r="AF24" i="4"/>
  <c r="AC24" i="4"/>
  <c r="Z24" i="4"/>
  <c r="W24" i="4"/>
  <c r="T24" i="4"/>
  <c r="Q24" i="4"/>
  <c r="N24" i="4"/>
  <c r="K24" i="4"/>
  <c r="H24" i="4"/>
  <c r="E24" i="4"/>
  <c r="AL23" i="4"/>
  <c r="AI23" i="4"/>
  <c r="AF23" i="4"/>
  <c r="AC23" i="4"/>
  <c r="Z23" i="4"/>
  <c r="W23" i="4"/>
  <c r="T23" i="4"/>
  <c r="Q23" i="4"/>
  <c r="N23" i="4"/>
  <c r="K23" i="4"/>
  <c r="H23" i="4"/>
  <c r="E23" i="4"/>
  <c r="AL22" i="4"/>
  <c r="AI22" i="4"/>
  <c r="AF22" i="4"/>
  <c r="AC22" i="4"/>
  <c r="Z22" i="4"/>
  <c r="W22" i="4"/>
  <c r="T22" i="4"/>
  <c r="Q22" i="4"/>
  <c r="N22" i="4"/>
  <c r="K22" i="4"/>
  <c r="H22" i="4"/>
  <c r="E22" i="4"/>
  <c r="AL21" i="4"/>
  <c r="AI21" i="4"/>
  <c r="AF21" i="4"/>
  <c r="AC21" i="4"/>
  <c r="Z21" i="4"/>
  <c r="W21" i="4"/>
  <c r="T21" i="4"/>
  <c r="Q21" i="4"/>
  <c r="N21" i="4"/>
  <c r="K21" i="4"/>
  <c r="H21" i="4"/>
  <c r="E21" i="4"/>
  <c r="AL20" i="4"/>
  <c r="AI20" i="4"/>
  <c r="AF20" i="4"/>
  <c r="AC20" i="4"/>
  <c r="Z20" i="4"/>
  <c r="W20" i="4"/>
  <c r="T20" i="4"/>
  <c r="Q20" i="4"/>
  <c r="N20" i="4"/>
  <c r="K20" i="4"/>
  <c r="H20" i="4"/>
  <c r="E20" i="4"/>
  <c r="AL19" i="4"/>
  <c r="AI19" i="4"/>
  <c r="AF19" i="4"/>
  <c r="AC19" i="4"/>
  <c r="Z19" i="4"/>
  <c r="W19" i="4"/>
  <c r="T19" i="4"/>
  <c r="Q19" i="4"/>
  <c r="N19" i="4"/>
  <c r="K19" i="4"/>
  <c r="H19" i="4"/>
  <c r="E19" i="4"/>
  <c r="AL18" i="4"/>
  <c r="AI18" i="4"/>
  <c r="AF18" i="4"/>
  <c r="AC18" i="4"/>
  <c r="Z18" i="4"/>
  <c r="W18" i="4"/>
  <c r="T18" i="4"/>
  <c r="Q18" i="4"/>
  <c r="N18" i="4"/>
  <c r="K18" i="4"/>
  <c r="H18" i="4"/>
  <c r="E18" i="4"/>
  <c r="AL17" i="4"/>
  <c r="AI17" i="4"/>
  <c r="AF17" i="4"/>
  <c r="AC17" i="4"/>
  <c r="Z17" i="4"/>
  <c r="W17" i="4"/>
  <c r="T17" i="4"/>
  <c r="Q17" i="4"/>
  <c r="N17" i="4"/>
  <c r="K17" i="4"/>
  <c r="H17" i="4"/>
  <c r="E17" i="4"/>
  <c r="AL16" i="4"/>
  <c r="AI16" i="4"/>
  <c r="AF16" i="4"/>
  <c r="AC16" i="4"/>
  <c r="Z16" i="4"/>
  <c r="W16" i="4"/>
  <c r="T16" i="4"/>
  <c r="Q16" i="4"/>
  <c r="N16" i="4"/>
  <c r="K16" i="4"/>
  <c r="H16" i="4"/>
  <c r="E16" i="4"/>
  <c r="AL15" i="4"/>
  <c r="AI15" i="4"/>
  <c r="AF15" i="4"/>
  <c r="AC15" i="4"/>
  <c r="Z15" i="4"/>
  <c r="W15" i="4"/>
  <c r="T15" i="4"/>
  <c r="Q15" i="4"/>
  <c r="N15" i="4"/>
  <c r="K15" i="4"/>
  <c r="H15" i="4"/>
  <c r="E15" i="4"/>
  <c r="AL14" i="4"/>
  <c r="AI14" i="4"/>
  <c r="AF14" i="4"/>
  <c r="AC14" i="4"/>
  <c r="Z14" i="4"/>
  <c r="W14" i="4"/>
  <c r="T14" i="4"/>
  <c r="Q14" i="4"/>
  <c r="N14" i="4"/>
  <c r="K14" i="4"/>
  <c r="H14" i="4"/>
  <c r="E14" i="4"/>
  <c r="AL13" i="4"/>
  <c r="AI13" i="4"/>
  <c r="AF13" i="4"/>
  <c r="AC13" i="4"/>
  <c r="Z13" i="4"/>
  <c r="W13" i="4"/>
  <c r="T13" i="4"/>
  <c r="Q13" i="4"/>
  <c r="N13" i="4"/>
  <c r="K13" i="4"/>
  <c r="H13" i="4"/>
  <c r="E13" i="4"/>
  <c r="AL12" i="4"/>
  <c r="AI12" i="4"/>
  <c r="AF12" i="4"/>
  <c r="AC12" i="4"/>
  <c r="Z12" i="4"/>
  <c r="W12" i="4"/>
  <c r="T12" i="4"/>
  <c r="Q12" i="4"/>
  <c r="N12" i="4"/>
  <c r="K12" i="4"/>
  <c r="H12" i="4"/>
  <c r="E12" i="4"/>
  <c r="AL11" i="4"/>
  <c r="AI11" i="4"/>
  <c r="AF11" i="4"/>
  <c r="AC11" i="4"/>
  <c r="Z11" i="4"/>
  <c r="W11" i="4"/>
  <c r="T11" i="4"/>
  <c r="Q11" i="4"/>
  <c r="N11" i="4"/>
  <c r="K11" i="4"/>
  <c r="H11" i="4"/>
  <c r="E11" i="4"/>
  <c r="AL10" i="4"/>
  <c r="AI10" i="4"/>
  <c r="AF10" i="4"/>
  <c r="AC10" i="4"/>
  <c r="Z10" i="4"/>
  <c r="W10" i="4"/>
  <c r="T10" i="4"/>
  <c r="Q10" i="4"/>
  <c r="N10" i="4"/>
  <c r="K10" i="4"/>
  <c r="H10" i="4"/>
  <c r="E10" i="4"/>
  <c r="AL9" i="4"/>
  <c r="AI9" i="4"/>
  <c r="AF9" i="4"/>
  <c r="AC9" i="4"/>
  <c r="Z9" i="4"/>
  <c r="W9" i="4"/>
  <c r="T9" i="4"/>
  <c r="Q9" i="4"/>
  <c r="N9" i="4"/>
  <c r="K9" i="4"/>
  <c r="H9" i="4"/>
  <c r="E9" i="4"/>
  <c r="AL8" i="4"/>
  <c r="AI8" i="4"/>
  <c r="AF8" i="4"/>
  <c r="AC8" i="4"/>
  <c r="Z8" i="4"/>
  <c r="W8" i="4"/>
  <c r="T8" i="4"/>
  <c r="Q8" i="4"/>
  <c r="N8" i="4"/>
  <c r="K8" i="4"/>
  <c r="H8" i="4"/>
  <c r="E8" i="4"/>
  <c r="AL7" i="4"/>
  <c r="AI7" i="4"/>
  <c r="AF7" i="4"/>
  <c r="AC7" i="4"/>
  <c r="Z7" i="4"/>
  <c r="W7" i="4"/>
  <c r="T7" i="4"/>
  <c r="Q7" i="4"/>
  <c r="N7" i="4"/>
  <c r="K7" i="4"/>
  <c r="H7" i="4"/>
  <c r="E7" i="4"/>
  <c r="AL6" i="4"/>
  <c r="AI6" i="4"/>
  <c r="AF6" i="4"/>
  <c r="AC6" i="4"/>
  <c r="Z6" i="4"/>
  <c r="W6" i="4"/>
  <c r="T6" i="4"/>
  <c r="Q6" i="4"/>
  <c r="N6" i="4"/>
  <c r="K6" i="4"/>
  <c r="H6" i="4"/>
  <c r="E6" i="4"/>
  <c r="I192" i="41" l="1" a="1"/>
  <c r="I192" i="41" s="1"/>
  <c r="G192" i="41" s="1"/>
  <c r="G192" i="40"/>
  <c r="I192" i="42" a="1"/>
  <c r="I192" i="42" s="1"/>
  <c r="G192" i="42"/>
  <c r="I192" i="45" a="1"/>
  <c r="I192" i="45" s="1"/>
  <c r="G192" i="45" s="1"/>
  <c r="I192" i="47" a="1"/>
  <c r="I192" i="47" s="1"/>
  <c r="G192" i="47" s="1"/>
  <c r="I192" i="50" a="1"/>
  <c r="I192" i="50" s="1"/>
  <c r="G192" i="50" s="1"/>
  <c r="I192" i="51"/>
  <c r="G192" i="51" s="1"/>
  <c r="O2" i="29"/>
  <c r="F199" i="51"/>
  <c r="F183" i="51"/>
  <c r="F193" i="51" s="1"/>
  <c r="F198" i="51"/>
  <c r="F200" i="51"/>
  <c r="F192" i="50"/>
  <c r="F200" i="50"/>
  <c r="F198" i="50"/>
  <c r="F193" i="50"/>
  <c r="F199" i="50"/>
  <c r="F201" i="50" s="1"/>
  <c r="I192" i="49" a="1"/>
  <c r="I192" i="49" s="1"/>
  <c r="G192" i="49" s="1"/>
  <c r="F192" i="49"/>
  <c r="F198" i="49"/>
  <c r="F183" i="49"/>
  <c r="M2" i="29"/>
  <c r="F200" i="49"/>
  <c r="F199" i="49"/>
  <c r="L2" i="29"/>
  <c r="F200" i="48"/>
  <c r="F198" i="48"/>
  <c r="F183" i="48"/>
  <c r="F193" i="48" s="1"/>
  <c r="G193" i="48" s="1"/>
  <c r="G1" i="48" s="1"/>
  <c r="F199" i="48"/>
  <c r="F201" i="48" s="1"/>
  <c r="F192" i="47"/>
  <c r="F199" i="47"/>
  <c r="F200" i="47"/>
  <c r="K2" i="29"/>
  <c r="F183" i="47"/>
  <c r="F193" i="47" s="1"/>
  <c r="F198" i="47"/>
  <c r="K4" i="29"/>
  <c r="I192" i="44" a="1"/>
  <c r="I192" i="44" s="1"/>
  <c r="G192" i="44"/>
  <c r="I2" i="29"/>
  <c r="F183" i="44"/>
  <c r="F193" i="44" s="1"/>
  <c r="F200" i="44"/>
  <c r="F199" i="44"/>
  <c r="F198" i="44"/>
  <c r="G192" i="43"/>
  <c r="G193" i="43" s="1"/>
  <c r="F201" i="43"/>
  <c r="F194" i="43"/>
  <c r="F198" i="42"/>
  <c r="G3" i="29"/>
  <c r="G2" i="29"/>
  <c r="F200" i="42"/>
  <c r="F199" i="42"/>
  <c r="F201" i="42" s="1"/>
  <c r="F183" i="42"/>
  <c r="F193" i="42" s="1"/>
  <c r="B1" i="21"/>
  <c r="F192" i="41"/>
  <c r="F199" i="41"/>
  <c r="F2" i="29"/>
  <c r="F198" i="41"/>
  <c r="F200" i="41"/>
  <c r="F193" i="41"/>
  <c r="B1" i="14"/>
  <c r="B1" i="16"/>
  <c r="B1" i="19"/>
  <c r="B1" i="17"/>
  <c r="B1" i="18"/>
  <c r="F199" i="40"/>
  <c r="F201" i="40" s="1"/>
  <c r="F183" i="40"/>
  <c r="F193" i="40" s="1"/>
  <c r="F194" i="40" s="1"/>
  <c r="E182" i="29" s="1"/>
  <c r="E185" i="29" s="1"/>
  <c r="F200" i="40"/>
  <c r="E2" i="29"/>
  <c r="F198" i="45"/>
  <c r="F183" i="45"/>
  <c r="F193" i="45" s="1"/>
  <c r="F199" i="45"/>
  <c r="F200" i="45"/>
  <c r="J124" i="29"/>
  <c r="F183" i="38"/>
  <c r="F194" i="38" s="1"/>
  <c r="F198" i="38"/>
  <c r="F199" i="38"/>
  <c r="F200" i="38"/>
  <c r="G192" i="38"/>
  <c r="F201" i="41" l="1"/>
  <c r="F201" i="47"/>
  <c r="F194" i="47"/>
  <c r="K182" i="29" s="1"/>
  <c r="G6" i="48"/>
  <c r="G14" i="48"/>
  <c r="G22" i="48"/>
  <c r="G30" i="48"/>
  <c r="G38" i="48"/>
  <c r="G46" i="48"/>
  <c r="G54" i="48"/>
  <c r="G62" i="48"/>
  <c r="G70" i="48"/>
  <c r="G78" i="48"/>
  <c r="G86" i="48"/>
  <c r="G94" i="48"/>
  <c r="G102" i="48"/>
  <c r="G110" i="48"/>
  <c r="G118" i="48"/>
  <c r="G126" i="48"/>
  <c r="G134" i="48"/>
  <c r="G142" i="48"/>
  <c r="G150" i="48"/>
  <c r="G158" i="48"/>
  <c r="G166" i="48"/>
  <c r="G175" i="48"/>
  <c r="G75" i="48"/>
  <c r="G115" i="48"/>
  <c r="G163" i="48"/>
  <c r="G12" i="48"/>
  <c r="G52" i="48"/>
  <c r="G108" i="48"/>
  <c r="G140" i="48"/>
  <c r="G13" i="48"/>
  <c r="G53" i="48"/>
  <c r="G85" i="48"/>
  <c r="G125" i="48"/>
  <c r="G165" i="48"/>
  <c r="G7" i="48"/>
  <c r="G15" i="48"/>
  <c r="G23" i="48"/>
  <c r="G31" i="48"/>
  <c r="G39" i="48"/>
  <c r="G47" i="48"/>
  <c r="G55" i="48"/>
  <c r="G63" i="48"/>
  <c r="G71" i="48"/>
  <c r="G79" i="48"/>
  <c r="G87" i="48"/>
  <c r="G95" i="48"/>
  <c r="G103" i="48"/>
  <c r="G111" i="48"/>
  <c r="G119" i="48"/>
  <c r="G127" i="48"/>
  <c r="G135" i="48"/>
  <c r="G143" i="48"/>
  <c r="G151" i="48"/>
  <c r="G159" i="48"/>
  <c r="G167" i="48"/>
  <c r="G176" i="48"/>
  <c r="G19" i="48"/>
  <c r="G43" i="48"/>
  <c r="G91" i="48"/>
  <c r="G131" i="48"/>
  <c r="G172" i="48"/>
  <c r="G36" i="48"/>
  <c r="G100" i="48"/>
  <c r="G156" i="48"/>
  <c r="G37" i="48"/>
  <c r="G77" i="48"/>
  <c r="G109" i="48"/>
  <c r="G157" i="48"/>
  <c r="G8" i="48"/>
  <c r="G16" i="48"/>
  <c r="G24" i="48"/>
  <c r="G32" i="48"/>
  <c r="G40" i="48"/>
  <c r="G48" i="48"/>
  <c r="G56" i="48"/>
  <c r="G64" i="48"/>
  <c r="G72" i="48"/>
  <c r="G80" i="48"/>
  <c r="G88" i="48"/>
  <c r="G96" i="48"/>
  <c r="G104" i="48"/>
  <c r="G112" i="48"/>
  <c r="G120" i="48"/>
  <c r="G128" i="48"/>
  <c r="G136" i="48"/>
  <c r="G144" i="48"/>
  <c r="G152" i="48"/>
  <c r="G160" i="48"/>
  <c r="G169" i="48"/>
  <c r="G177" i="48"/>
  <c r="G3" i="48"/>
  <c r="G27" i="48"/>
  <c r="G59" i="48"/>
  <c r="G107" i="48"/>
  <c r="G147" i="48"/>
  <c r="G181" i="48"/>
  <c r="G28" i="48"/>
  <c r="G44" i="48"/>
  <c r="G76" i="48"/>
  <c r="G84" i="48"/>
  <c r="G124" i="48"/>
  <c r="G164" i="48"/>
  <c r="G29" i="48"/>
  <c r="G61" i="48"/>
  <c r="G101" i="48"/>
  <c r="G141" i="48"/>
  <c r="G168" i="48"/>
  <c r="G9" i="48"/>
  <c r="G17" i="48"/>
  <c r="G25" i="48"/>
  <c r="G33" i="48"/>
  <c r="G41" i="48"/>
  <c r="G49" i="48"/>
  <c r="G57" i="48"/>
  <c r="G65" i="48"/>
  <c r="G73" i="48"/>
  <c r="G81" i="48"/>
  <c r="G89" i="48"/>
  <c r="G97" i="48"/>
  <c r="G105" i="48"/>
  <c r="G113" i="48"/>
  <c r="G121" i="48"/>
  <c r="G129" i="48"/>
  <c r="G137" i="48"/>
  <c r="G145" i="48"/>
  <c r="G153" i="48"/>
  <c r="G161" i="48"/>
  <c r="G170" i="48"/>
  <c r="G178" i="48"/>
  <c r="G11" i="48"/>
  <c r="G35" i="48"/>
  <c r="G67" i="48"/>
  <c r="G83" i="48"/>
  <c r="G99" i="48"/>
  <c r="G123" i="48"/>
  <c r="G155" i="48"/>
  <c r="G20" i="48"/>
  <c r="G68" i="48"/>
  <c r="G116" i="48"/>
  <c r="G148" i="48"/>
  <c r="G5" i="48"/>
  <c r="G69" i="48"/>
  <c r="G133" i="48"/>
  <c r="G182" i="48"/>
  <c r="G10" i="48"/>
  <c r="G18" i="48"/>
  <c r="G26" i="48"/>
  <c r="G34" i="48"/>
  <c r="G42" i="48"/>
  <c r="G50" i="48"/>
  <c r="G58" i="48"/>
  <c r="G66" i="48"/>
  <c r="G74" i="48"/>
  <c r="G82" i="48"/>
  <c r="G90" i="48"/>
  <c r="G98" i="48"/>
  <c r="G106" i="48"/>
  <c r="G114" i="48"/>
  <c r="G122" i="48"/>
  <c r="G130" i="48"/>
  <c r="G138" i="48"/>
  <c r="G146" i="48"/>
  <c r="G154" i="48"/>
  <c r="G162" i="48"/>
  <c r="G171" i="48"/>
  <c r="G180" i="48"/>
  <c r="G51" i="48"/>
  <c r="G139" i="48"/>
  <c r="G4" i="48"/>
  <c r="G60" i="48"/>
  <c r="G92" i="48"/>
  <c r="G132" i="48"/>
  <c r="G173" i="48"/>
  <c r="G21" i="48"/>
  <c r="G45" i="48"/>
  <c r="G93" i="48"/>
  <c r="G117" i="48"/>
  <c r="G149" i="48"/>
  <c r="G174" i="48"/>
  <c r="F193" i="49"/>
  <c r="F194" i="49" s="1"/>
  <c r="G182" i="49"/>
  <c r="G193" i="51"/>
  <c r="F194" i="51"/>
  <c r="F201" i="51"/>
  <c r="F194" i="50"/>
  <c r="G193" i="50"/>
  <c r="F201" i="49"/>
  <c r="F194" i="48"/>
  <c r="G193" i="47"/>
  <c r="G1" i="47" s="1"/>
  <c r="G194" i="47"/>
  <c r="H1" i="47" s="1"/>
  <c r="G193" i="45"/>
  <c r="G1" i="45" s="1"/>
  <c r="G7" i="45" s="1"/>
  <c r="F201" i="45"/>
  <c r="F194" i="45"/>
  <c r="G194" i="45" s="1"/>
  <c r="F201" i="44"/>
  <c r="F194" i="44"/>
  <c r="G193" i="44"/>
  <c r="G1" i="43"/>
  <c r="H182" i="29"/>
  <c r="H185" i="29" s="1"/>
  <c r="G194" i="43"/>
  <c r="H1" i="43" s="1"/>
  <c r="F194" i="42"/>
  <c r="G193" i="42"/>
  <c r="F194" i="41"/>
  <c r="G193" i="41"/>
  <c r="G194" i="40"/>
  <c r="H1" i="40" s="1"/>
  <c r="G193" i="40"/>
  <c r="K185" i="29"/>
  <c r="F201" i="38"/>
  <c r="G194" i="38"/>
  <c r="H1" i="38" s="1"/>
  <c r="G193" i="38"/>
  <c r="G3" i="38" s="1"/>
  <c r="H151" i="38" l="1"/>
  <c r="H4" i="38"/>
  <c r="H3" i="38"/>
  <c r="G171" i="38"/>
  <c r="G4" i="38"/>
  <c r="G193" i="49"/>
  <c r="O182" i="29"/>
  <c r="G194" i="51"/>
  <c r="G195" i="51" s="1"/>
  <c r="G1" i="51" s="1"/>
  <c r="N182" i="29"/>
  <c r="G194" i="50"/>
  <c r="G194" i="49"/>
  <c r="M182" i="29"/>
  <c r="L182" i="29"/>
  <c r="L185" i="29" s="1"/>
  <c r="G194" i="48"/>
  <c r="H1" i="48" s="1"/>
  <c r="I1" i="48" s="1"/>
  <c r="G179" i="48" s="1"/>
  <c r="J182" i="29"/>
  <c r="J185" i="29" s="1"/>
  <c r="G75" i="45"/>
  <c r="G60" i="45"/>
  <c r="G66" i="45"/>
  <c r="G113" i="45"/>
  <c r="G176" i="45"/>
  <c r="G98" i="45"/>
  <c r="G37" i="45"/>
  <c r="G144" i="45"/>
  <c r="G162" i="45"/>
  <c r="G107" i="45"/>
  <c r="G83" i="45"/>
  <c r="G36" i="45"/>
  <c r="G71" i="45"/>
  <c r="G4" i="45"/>
  <c r="G90" i="45"/>
  <c r="G21" i="45"/>
  <c r="G14" i="45"/>
  <c r="G52" i="45"/>
  <c r="G157" i="45"/>
  <c r="G43" i="45"/>
  <c r="G8" i="45"/>
  <c r="G54" i="45"/>
  <c r="G69" i="45"/>
  <c r="G152" i="45"/>
  <c r="G22" i="45"/>
  <c r="G104" i="45"/>
  <c r="G117" i="45"/>
  <c r="G143" i="45"/>
  <c r="G74" i="45"/>
  <c r="G109" i="45"/>
  <c r="G47" i="45"/>
  <c r="G13" i="45"/>
  <c r="G82" i="45"/>
  <c r="G130" i="45"/>
  <c r="G179" i="45"/>
  <c r="G181" i="45"/>
  <c r="G32" i="45"/>
  <c r="G163" i="45"/>
  <c r="G27" i="45"/>
  <c r="G96" i="45"/>
  <c r="G150" i="45"/>
  <c r="G105" i="45"/>
  <c r="G97" i="45"/>
  <c r="G147" i="45"/>
  <c r="G24" i="45"/>
  <c r="G30" i="45"/>
  <c r="G85" i="45"/>
  <c r="G78" i="45"/>
  <c r="G48" i="45"/>
  <c r="G137" i="45"/>
  <c r="G119" i="45"/>
  <c r="G173" i="45"/>
  <c r="G38" i="45"/>
  <c r="G19" i="45"/>
  <c r="G168" i="45"/>
  <c r="G99" i="45"/>
  <c r="G10" i="45"/>
  <c r="G149" i="45"/>
  <c r="G135" i="45"/>
  <c r="G73" i="45"/>
  <c r="G156" i="45"/>
  <c r="G132" i="45"/>
  <c r="G95" i="45"/>
  <c r="G153" i="45"/>
  <c r="G145" i="45"/>
  <c r="G177" i="45"/>
  <c r="G161" i="45"/>
  <c r="G160" i="45"/>
  <c r="G140" i="45"/>
  <c r="G125" i="45"/>
  <c r="G93" i="45"/>
  <c r="G50" i="45"/>
  <c r="G6" i="45"/>
  <c r="G42" i="45"/>
  <c r="G102" i="45"/>
  <c r="G58" i="45"/>
  <c r="G34" i="45"/>
  <c r="G25" i="45"/>
  <c r="G31" i="45"/>
  <c r="G141" i="45"/>
  <c r="G136" i="45"/>
  <c r="G9" i="45"/>
  <c r="G20" i="45"/>
  <c r="G169" i="45"/>
  <c r="G3" i="45"/>
  <c r="G118" i="45"/>
  <c r="G182" i="45"/>
  <c r="G183" i="45"/>
  <c r="G51" i="45"/>
  <c r="G106" i="45"/>
  <c r="G26" i="45"/>
  <c r="G62" i="45"/>
  <c r="G101" i="45"/>
  <c r="G77" i="45"/>
  <c r="G131" i="45"/>
  <c r="G178" i="45"/>
  <c r="G81" i="45"/>
  <c r="G56" i="45"/>
  <c r="G126" i="45"/>
  <c r="G139" i="45"/>
  <c r="G70" i="45"/>
  <c r="G142" i="45"/>
  <c r="G134" i="45"/>
  <c r="G15" i="45"/>
  <c r="G18" i="45"/>
  <c r="G111" i="45"/>
  <c r="G103" i="45"/>
  <c r="G79" i="45"/>
  <c r="G12" i="45"/>
  <c r="G5" i="45"/>
  <c r="G11" i="45"/>
  <c r="G41" i="45"/>
  <c r="G16" i="45"/>
  <c r="G164" i="45"/>
  <c r="G57" i="45"/>
  <c r="G28" i="45"/>
  <c r="G151" i="45"/>
  <c r="G114" i="45"/>
  <c r="G129" i="45"/>
  <c r="G94" i="45"/>
  <c r="G154" i="45"/>
  <c r="G110" i="45"/>
  <c r="G175" i="45"/>
  <c r="G33" i="45"/>
  <c r="G170" i="45"/>
  <c r="G46" i="45"/>
  <c r="G171" i="45"/>
  <c r="G165" i="45"/>
  <c r="G64" i="45"/>
  <c r="G53" i="45"/>
  <c r="G146" i="45"/>
  <c r="G40" i="45"/>
  <c r="G180" i="45"/>
  <c r="G174" i="45"/>
  <c r="G112" i="45"/>
  <c r="G49" i="45"/>
  <c r="G91" i="45"/>
  <c r="G87" i="45"/>
  <c r="G86" i="45"/>
  <c r="G159" i="45"/>
  <c r="G29" i="45"/>
  <c r="G35" i="45"/>
  <c r="G61" i="45"/>
  <c r="G67" i="45"/>
  <c r="G92" i="45"/>
  <c r="G100" i="45"/>
  <c r="G39" i="45"/>
  <c r="G172" i="45"/>
  <c r="G127" i="45"/>
  <c r="G116" i="45"/>
  <c r="G122" i="45"/>
  <c r="G45" i="45"/>
  <c r="G68" i="45"/>
  <c r="G80" i="45"/>
  <c r="G65" i="45"/>
  <c r="G44" i="45"/>
  <c r="G158" i="45"/>
  <c r="G166" i="45"/>
  <c r="G59" i="45"/>
  <c r="G138" i="45"/>
  <c r="G124" i="45"/>
  <c r="G155" i="45"/>
  <c r="G133" i="45"/>
  <c r="G167" i="45"/>
  <c r="G120" i="45"/>
  <c r="G115" i="45"/>
  <c r="G108" i="45"/>
  <c r="G148" i="45"/>
  <c r="G123" i="45"/>
  <c r="G121" i="45"/>
  <c r="G128" i="45"/>
  <c r="G89" i="45"/>
  <c r="G84" i="45"/>
  <c r="G88" i="45"/>
  <c r="G17" i="45"/>
  <c r="G23" i="45"/>
  <c r="G55" i="45"/>
  <c r="G72" i="45"/>
  <c r="G63" i="45"/>
  <c r="G76" i="45"/>
  <c r="G1" i="44"/>
  <c r="G194" i="44"/>
  <c r="H1" i="44" s="1"/>
  <c r="I182" i="29"/>
  <c r="I185" i="29" s="1"/>
  <c r="G195" i="43"/>
  <c r="H168" i="43"/>
  <c r="H152" i="43"/>
  <c r="H136" i="43"/>
  <c r="H120" i="43"/>
  <c r="H104" i="43"/>
  <c r="H88" i="43"/>
  <c r="H72" i="43"/>
  <c r="H56" i="43"/>
  <c r="H40" i="43"/>
  <c r="H24" i="43"/>
  <c r="H175" i="43"/>
  <c r="H173" i="43"/>
  <c r="H166" i="43"/>
  <c r="H159" i="43"/>
  <c r="H157" i="43"/>
  <c r="H150" i="43"/>
  <c r="H143" i="43"/>
  <c r="H141" i="43"/>
  <c r="H134" i="43"/>
  <c r="H127" i="43"/>
  <c r="H125" i="43"/>
  <c r="H118" i="43"/>
  <c r="H111" i="43"/>
  <c r="H109" i="43"/>
  <c r="H102" i="43"/>
  <c r="H95" i="43"/>
  <c r="H93" i="43"/>
  <c r="H86" i="43"/>
  <c r="H79" i="43"/>
  <c r="H77" i="43"/>
  <c r="H70" i="43"/>
  <c r="H63" i="43"/>
  <c r="H61" i="43"/>
  <c r="H54" i="43"/>
  <c r="H47" i="43"/>
  <c r="H45" i="43"/>
  <c r="H38" i="43"/>
  <c r="H31" i="43"/>
  <c r="H29" i="43"/>
  <c r="H22" i="43"/>
  <c r="H181" i="43"/>
  <c r="H172" i="43"/>
  <c r="H156" i="43"/>
  <c r="H140" i="43"/>
  <c r="H124" i="43"/>
  <c r="H108" i="43"/>
  <c r="H92" i="43"/>
  <c r="H76" i="43"/>
  <c r="H60" i="43"/>
  <c r="H44" i="43"/>
  <c r="H28" i="43"/>
  <c r="H162" i="43"/>
  <c r="H154" i="43"/>
  <c r="H149" i="43"/>
  <c r="H144" i="43"/>
  <c r="H126" i="43"/>
  <c r="H182" i="43"/>
  <c r="H177" i="43"/>
  <c r="H169" i="43"/>
  <c r="H167" i="43"/>
  <c r="H164" i="43"/>
  <c r="H131" i="43"/>
  <c r="H123" i="43"/>
  <c r="H113" i="43"/>
  <c r="H105" i="43"/>
  <c r="H103" i="43"/>
  <c r="H100" i="43"/>
  <c r="H67" i="43"/>
  <c r="H59" i="43"/>
  <c r="H49" i="43"/>
  <c r="H41" i="43"/>
  <c r="H39" i="43"/>
  <c r="H36" i="43"/>
  <c r="H11" i="43"/>
  <c r="H9" i="43"/>
  <c r="H135" i="43"/>
  <c r="H91" i="43"/>
  <c r="H174" i="43"/>
  <c r="H146" i="43"/>
  <c r="H138" i="43"/>
  <c r="H133" i="43"/>
  <c r="H128" i="43"/>
  <c r="H110" i="43"/>
  <c r="H82" i="43"/>
  <c r="H74" i="43"/>
  <c r="H69" i="43"/>
  <c r="H64" i="43"/>
  <c r="H46" i="43"/>
  <c r="H18" i="43"/>
  <c r="H16" i="43"/>
  <c r="H81" i="43"/>
  <c r="H179" i="43"/>
  <c r="H171" i="43"/>
  <c r="H161" i="43"/>
  <c r="H153" i="43"/>
  <c r="H151" i="43"/>
  <c r="H148" i="43"/>
  <c r="H115" i="43"/>
  <c r="H107" i="43"/>
  <c r="H97" i="43"/>
  <c r="H89" i="43"/>
  <c r="H87" i="43"/>
  <c r="H84" i="43"/>
  <c r="H51" i="43"/>
  <c r="H43" i="43"/>
  <c r="H33" i="43"/>
  <c r="H25" i="43"/>
  <c r="H23" i="43"/>
  <c r="H20" i="43"/>
  <c r="H14" i="43"/>
  <c r="H7" i="43"/>
  <c r="H5" i="43"/>
  <c r="H155" i="43"/>
  <c r="H145" i="43"/>
  <c r="H137" i="43"/>
  <c r="H99" i="43"/>
  <c r="H71" i="43"/>
  <c r="H176" i="43"/>
  <c r="H158" i="43"/>
  <c r="H130" i="43"/>
  <c r="H122" i="43"/>
  <c r="H117" i="43"/>
  <c r="H112" i="43"/>
  <c r="H94" i="43"/>
  <c r="H66" i="43"/>
  <c r="H58" i="43"/>
  <c r="H53" i="43"/>
  <c r="H48" i="43"/>
  <c r="H30" i="43"/>
  <c r="H12" i="43"/>
  <c r="H3" i="43"/>
  <c r="H163" i="43"/>
  <c r="H132" i="43"/>
  <c r="H73" i="43"/>
  <c r="H68" i="43"/>
  <c r="H35" i="43"/>
  <c r="H178" i="43"/>
  <c r="H106" i="43"/>
  <c r="H65" i="43"/>
  <c r="H42" i="43"/>
  <c r="H17" i="43"/>
  <c r="H101" i="43"/>
  <c r="H83" i="43"/>
  <c r="H78" i="43"/>
  <c r="H37" i="43"/>
  <c r="H21" i="43"/>
  <c r="H8" i="43"/>
  <c r="H160" i="43"/>
  <c r="H139" i="43"/>
  <c r="H119" i="43"/>
  <c r="H10" i="43"/>
  <c r="H147" i="43"/>
  <c r="H121" i="43"/>
  <c r="H116" i="43"/>
  <c r="H98" i="43"/>
  <c r="H75" i="43"/>
  <c r="H52" i="43"/>
  <c r="H96" i="43"/>
  <c r="H32" i="43"/>
  <c r="H165" i="43"/>
  <c r="H129" i="43"/>
  <c r="H114" i="43"/>
  <c r="H55" i="43"/>
  <c r="H50" i="43"/>
  <c r="H27" i="43"/>
  <c r="H13" i="43"/>
  <c r="H170" i="43"/>
  <c r="H180" i="43"/>
  <c r="H90" i="43"/>
  <c r="H62" i="43"/>
  <c r="H19" i="43"/>
  <c r="H4" i="43"/>
  <c r="H142" i="43"/>
  <c r="H85" i="43"/>
  <c r="H80" i="43"/>
  <c r="H57" i="43"/>
  <c r="H26" i="43"/>
  <c r="H15" i="43"/>
  <c r="H34" i="43"/>
  <c r="H6" i="43"/>
  <c r="G179" i="43"/>
  <c r="G177" i="43"/>
  <c r="G170" i="43"/>
  <c r="I170" i="43" s="1"/>
  <c r="L170" i="43" s="1"/>
  <c r="P173" i="4" s="1"/>
  <c r="G163" i="43"/>
  <c r="G161" i="43"/>
  <c r="G154" i="43"/>
  <c r="G147" i="43"/>
  <c r="G145" i="43"/>
  <c r="G138" i="43"/>
  <c r="G131" i="43"/>
  <c r="I131" i="43" s="1"/>
  <c r="L131" i="43" s="1"/>
  <c r="P134" i="4" s="1"/>
  <c r="G129" i="43"/>
  <c r="G122" i="43"/>
  <c r="G115" i="43"/>
  <c r="G113" i="43"/>
  <c r="G106" i="43"/>
  <c r="G99" i="43"/>
  <c r="I99" i="43" s="1"/>
  <c r="L99" i="43" s="1"/>
  <c r="P102" i="4" s="1"/>
  <c r="G97" i="43"/>
  <c r="G90" i="43"/>
  <c r="G83" i="43"/>
  <c r="I83" i="43" s="1"/>
  <c r="L83" i="43" s="1"/>
  <c r="P86" i="4" s="1"/>
  <c r="G81" i="43"/>
  <c r="G74" i="43"/>
  <c r="G67" i="43"/>
  <c r="G65" i="43"/>
  <c r="I65" i="43" s="1"/>
  <c r="L65" i="43" s="1"/>
  <c r="P68" i="4" s="1"/>
  <c r="G58" i="43"/>
  <c r="G51" i="43"/>
  <c r="G49" i="43"/>
  <c r="I49" i="43" s="1"/>
  <c r="L49" i="43" s="1"/>
  <c r="P52" i="4" s="1"/>
  <c r="G42" i="43"/>
  <c r="G35" i="43"/>
  <c r="I35" i="43" s="1"/>
  <c r="L35" i="43" s="1"/>
  <c r="P38" i="4" s="1"/>
  <c r="G33" i="43"/>
  <c r="G26" i="43"/>
  <c r="G19" i="43"/>
  <c r="I19" i="43" s="1"/>
  <c r="L19" i="43" s="1"/>
  <c r="P22" i="4" s="1"/>
  <c r="G168" i="43"/>
  <c r="G152" i="43"/>
  <c r="G136" i="43"/>
  <c r="G120" i="43"/>
  <c r="G104" i="43"/>
  <c r="G88" i="43"/>
  <c r="G72" i="43"/>
  <c r="G56" i="43"/>
  <c r="G40" i="43"/>
  <c r="G24" i="43"/>
  <c r="G183" i="43"/>
  <c r="G174" i="43"/>
  <c r="G167" i="43"/>
  <c r="G165" i="43"/>
  <c r="G158" i="43"/>
  <c r="G151" i="43"/>
  <c r="G149" i="43"/>
  <c r="G142" i="43"/>
  <c r="I142" i="43" s="1"/>
  <c r="L142" i="43" s="1"/>
  <c r="P145" i="4" s="1"/>
  <c r="G135" i="43"/>
  <c r="G133" i="43"/>
  <c r="I133" i="43" s="1"/>
  <c r="L133" i="43" s="1"/>
  <c r="P136" i="4" s="1"/>
  <c r="G126" i="43"/>
  <c r="I126" i="43" s="1"/>
  <c r="L126" i="43" s="1"/>
  <c r="P129" i="4" s="1"/>
  <c r="G119" i="43"/>
  <c r="G117" i="43"/>
  <c r="I117" i="43" s="1"/>
  <c r="L117" i="43" s="1"/>
  <c r="P120" i="4" s="1"/>
  <c r="G110" i="43"/>
  <c r="I110" i="43" s="1"/>
  <c r="L110" i="43" s="1"/>
  <c r="P113" i="4" s="1"/>
  <c r="G103" i="43"/>
  <c r="G101" i="43"/>
  <c r="G94" i="43"/>
  <c r="G87" i="43"/>
  <c r="G85" i="43"/>
  <c r="G78" i="43"/>
  <c r="G71" i="43"/>
  <c r="G69" i="43"/>
  <c r="G62" i="43"/>
  <c r="G55" i="43"/>
  <c r="G53" i="43"/>
  <c r="G46" i="43"/>
  <c r="G39" i="43"/>
  <c r="I39" i="43" s="1"/>
  <c r="L39" i="43" s="1"/>
  <c r="P42" i="4" s="1"/>
  <c r="G37" i="43"/>
  <c r="I37" i="43" s="1"/>
  <c r="L37" i="43" s="1"/>
  <c r="P40" i="4" s="1"/>
  <c r="G30" i="43"/>
  <c r="G23" i="43"/>
  <c r="G21" i="43"/>
  <c r="G180" i="43"/>
  <c r="G172" i="43"/>
  <c r="I172" i="43" s="1"/>
  <c r="L172" i="43" s="1"/>
  <c r="P175" i="4" s="1"/>
  <c r="G141" i="43"/>
  <c r="G139" i="43"/>
  <c r="G121" i="43"/>
  <c r="I121" i="43" s="1"/>
  <c r="L121" i="43" s="1"/>
  <c r="P124" i="4" s="1"/>
  <c r="G162" i="43"/>
  <c r="G159" i="43"/>
  <c r="G144" i="43"/>
  <c r="G118" i="43"/>
  <c r="G98" i="43"/>
  <c r="G95" i="43"/>
  <c r="G80" i="43"/>
  <c r="G54" i="43"/>
  <c r="G34" i="43"/>
  <c r="G31" i="43"/>
  <c r="G4" i="43"/>
  <c r="I4" i="43" s="1"/>
  <c r="L4" i="43" s="1"/>
  <c r="P7" i="4" s="1"/>
  <c r="G66" i="43"/>
  <c r="I66" i="43" s="1"/>
  <c r="L66" i="43" s="1"/>
  <c r="P69" i="4" s="1"/>
  <c r="G48" i="43"/>
  <c r="I48" i="43" s="1"/>
  <c r="L48" i="43" s="1"/>
  <c r="P51" i="4" s="1"/>
  <c r="G182" i="43"/>
  <c r="I182" i="43" s="1"/>
  <c r="L182" i="43" s="1"/>
  <c r="P185" i="4" s="1"/>
  <c r="G169" i="43"/>
  <c r="G164" i="43"/>
  <c r="G156" i="43"/>
  <c r="G125" i="43"/>
  <c r="G123" i="43"/>
  <c r="G105" i="43"/>
  <c r="G100" i="43"/>
  <c r="G92" i="43"/>
  <c r="I92" i="43" s="1"/>
  <c r="L92" i="43" s="1"/>
  <c r="P95" i="4" s="1"/>
  <c r="G61" i="43"/>
  <c r="I61" i="43" s="1"/>
  <c r="L61" i="43" s="1"/>
  <c r="P64" i="4" s="1"/>
  <c r="G59" i="43"/>
  <c r="G41" i="43"/>
  <c r="G36" i="43"/>
  <c r="G28" i="43"/>
  <c r="G11" i="43"/>
  <c r="G9" i="43"/>
  <c r="G150" i="43"/>
  <c r="G130" i="43"/>
  <c r="I130" i="43" s="1"/>
  <c r="L130" i="43" s="1"/>
  <c r="P133" i="4" s="1"/>
  <c r="G63" i="43"/>
  <c r="G166" i="43"/>
  <c r="G146" i="43"/>
  <c r="G143" i="43"/>
  <c r="G128" i="43"/>
  <c r="G102" i="43"/>
  <c r="I102" i="43" s="1"/>
  <c r="L102" i="43" s="1"/>
  <c r="P105" i="4" s="1"/>
  <c r="G82" i="43"/>
  <c r="G79" i="43"/>
  <c r="G64" i="43"/>
  <c r="G38" i="43"/>
  <c r="G18" i="43"/>
  <c r="G16" i="43"/>
  <c r="G173" i="43"/>
  <c r="G171" i="43"/>
  <c r="G153" i="43"/>
  <c r="I153" i="43" s="1"/>
  <c r="L153" i="43" s="1"/>
  <c r="P156" i="4" s="1"/>
  <c r="G148" i="43"/>
  <c r="G140" i="43"/>
  <c r="G109" i="43"/>
  <c r="G107" i="43"/>
  <c r="I107" i="43" s="1"/>
  <c r="L107" i="43" s="1"/>
  <c r="P110" i="4" s="1"/>
  <c r="G89" i="43"/>
  <c r="G84" i="43"/>
  <c r="G76" i="43"/>
  <c r="I76" i="43" s="1"/>
  <c r="L76" i="43" s="1"/>
  <c r="P79" i="4" s="1"/>
  <c r="G45" i="43"/>
  <c r="G43" i="43"/>
  <c r="G25" i="43"/>
  <c r="G20" i="43"/>
  <c r="G14" i="43"/>
  <c r="G7" i="43"/>
  <c r="G5" i="43"/>
  <c r="G181" i="43"/>
  <c r="I181" i="43" s="1"/>
  <c r="L181" i="43" s="1"/>
  <c r="P184" i="4" s="1"/>
  <c r="G176" i="43"/>
  <c r="G127" i="43"/>
  <c r="G112" i="43"/>
  <c r="G86" i="43"/>
  <c r="G157" i="43"/>
  <c r="G116" i="43"/>
  <c r="G111" i="43"/>
  <c r="G75" i="43"/>
  <c r="G70" i="43"/>
  <c r="G60" i="43"/>
  <c r="I60" i="43" s="1"/>
  <c r="L60" i="43" s="1"/>
  <c r="P63" i="4" s="1"/>
  <c r="G52" i="43"/>
  <c r="G47" i="43"/>
  <c r="G6" i="43"/>
  <c r="G77" i="43"/>
  <c r="G178" i="43"/>
  <c r="G17" i="43"/>
  <c r="G134" i="43"/>
  <c r="G96" i="43"/>
  <c r="G68" i="43"/>
  <c r="G32" i="43"/>
  <c r="G29" i="43"/>
  <c r="G15" i="43"/>
  <c r="G124" i="43"/>
  <c r="I124" i="43" s="1"/>
  <c r="L124" i="43" s="1"/>
  <c r="P127" i="4" s="1"/>
  <c r="G8" i="43"/>
  <c r="G91" i="43"/>
  <c r="G73" i="43"/>
  <c r="G160" i="43"/>
  <c r="G155" i="43"/>
  <c r="G114" i="43"/>
  <c r="I114" i="43" s="1"/>
  <c r="L114" i="43" s="1"/>
  <c r="P117" i="4" s="1"/>
  <c r="G50" i="43"/>
  <c r="I50" i="43" s="1"/>
  <c r="L50" i="43" s="1"/>
  <c r="P53" i="4" s="1"/>
  <c r="G27" i="43"/>
  <c r="I27" i="43" s="1"/>
  <c r="L27" i="43" s="1"/>
  <c r="P30" i="4" s="1"/>
  <c r="G13" i="43"/>
  <c r="I13" i="43" s="1"/>
  <c r="L13" i="43" s="1"/>
  <c r="P16" i="4" s="1"/>
  <c r="G10" i="43"/>
  <c r="I10" i="43" s="1"/>
  <c r="L10" i="43" s="1"/>
  <c r="P13" i="4" s="1"/>
  <c r="G175" i="43"/>
  <c r="G108" i="43"/>
  <c r="G44" i="43"/>
  <c r="I44" i="43" s="1"/>
  <c r="L44" i="43" s="1"/>
  <c r="P47" i="4" s="1"/>
  <c r="G137" i="43"/>
  <c r="I137" i="43" s="1"/>
  <c r="L137" i="43" s="1"/>
  <c r="P140" i="4" s="1"/>
  <c r="G132" i="43"/>
  <c r="G22" i="43"/>
  <c r="G12" i="43"/>
  <c r="I12" i="43" s="1"/>
  <c r="L12" i="43" s="1"/>
  <c r="P15" i="4" s="1"/>
  <c r="G3" i="43"/>
  <c r="G93" i="43"/>
  <c r="G57" i="43"/>
  <c r="I1" i="43"/>
  <c r="I184" i="43" s="1"/>
  <c r="G182" i="29"/>
  <c r="G185" i="29" s="1"/>
  <c r="G194" i="42"/>
  <c r="H1" i="42" s="1"/>
  <c r="G1" i="42"/>
  <c r="G1" i="41"/>
  <c r="G194" i="41"/>
  <c r="H1" i="41" s="1"/>
  <c r="H181" i="41" s="1"/>
  <c r="F182" i="29"/>
  <c r="F185" i="29" s="1"/>
  <c r="G195" i="40"/>
  <c r="G1" i="40"/>
  <c r="G3" i="40" s="1"/>
  <c r="H182" i="40"/>
  <c r="H178" i="40"/>
  <c r="H174" i="40"/>
  <c r="H170" i="40"/>
  <c r="H166" i="40"/>
  <c r="H162" i="40"/>
  <c r="H158" i="40"/>
  <c r="H154" i="40"/>
  <c r="H150" i="40"/>
  <c r="H146" i="40"/>
  <c r="H142" i="40"/>
  <c r="H138" i="40"/>
  <c r="H134" i="40"/>
  <c r="H130" i="40"/>
  <c r="H126" i="40"/>
  <c r="H122" i="40"/>
  <c r="H118" i="40"/>
  <c r="H114" i="40"/>
  <c r="H110" i="40"/>
  <c r="H106" i="40"/>
  <c r="H102" i="40"/>
  <c r="H98" i="40"/>
  <c r="H94" i="40"/>
  <c r="H90" i="40"/>
  <c r="H86" i="40"/>
  <c r="H82" i="40"/>
  <c r="H78" i="40"/>
  <c r="H74" i="40"/>
  <c r="H70" i="40"/>
  <c r="H66" i="40"/>
  <c r="H62" i="40"/>
  <c r="H58" i="40"/>
  <c r="H54" i="40"/>
  <c r="H50" i="40"/>
  <c r="H46" i="40"/>
  <c r="H42" i="40"/>
  <c r="H38" i="40"/>
  <c r="H34" i="40"/>
  <c r="H30" i="40"/>
  <c r="H26" i="40"/>
  <c r="H22" i="40"/>
  <c r="H18" i="40"/>
  <c r="H14" i="40"/>
  <c r="H10" i="40"/>
  <c r="H6" i="40"/>
  <c r="H179" i="40"/>
  <c r="H175" i="40"/>
  <c r="H171" i="40"/>
  <c r="H167" i="40"/>
  <c r="H163" i="40"/>
  <c r="H159" i="40"/>
  <c r="H155" i="40"/>
  <c r="H151" i="40"/>
  <c r="H147" i="40"/>
  <c r="H143" i="40"/>
  <c r="H139" i="40"/>
  <c r="H135" i="40"/>
  <c r="H131" i="40"/>
  <c r="H127" i="40"/>
  <c r="H123" i="40"/>
  <c r="H119" i="40"/>
  <c r="H115" i="40"/>
  <c r="H111" i="40"/>
  <c r="H107" i="40"/>
  <c r="H103" i="40"/>
  <c r="H99" i="40"/>
  <c r="H95" i="40"/>
  <c r="H91" i="40"/>
  <c r="H87" i="40"/>
  <c r="H83" i="40"/>
  <c r="H79" i="40"/>
  <c r="H75" i="40"/>
  <c r="H71" i="40"/>
  <c r="H67" i="40"/>
  <c r="H63" i="40"/>
  <c r="H59" i="40"/>
  <c r="H55" i="40"/>
  <c r="H51" i="40"/>
  <c r="H47" i="40"/>
  <c r="H43" i="40"/>
  <c r="H39" i="40"/>
  <c r="H35" i="40"/>
  <c r="H31" i="40"/>
  <c r="H27" i="40"/>
  <c r="H23" i="40"/>
  <c r="H19" i="40"/>
  <c r="H15" i="40"/>
  <c r="H11" i="40"/>
  <c r="H7" i="40"/>
  <c r="H180" i="40"/>
  <c r="H176" i="40"/>
  <c r="H172" i="40"/>
  <c r="H168" i="40"/>
  <c r="H164" i="40"/>
  <c r="H160" i="40"/>
  <c r="H156" i="40"/>
  <c r="H152" i="40"/>
  <c r="H148" i="40"/>
  <c r="H144" i="40"/>
  <c r="H140" i="40"/>
  <c r="H136" i="40"/>
  <c r="H132" i="40"/>
  <c r="H128" i="40"/>
  <c r="H124" i="40"/>
  <c r="H120" i="40"/>
  <c r="H116" i="40"/>
  <c r="H112" i="40"/>
  <c r="H108" i="40"/>
  <c r="H104" i="40"/>
  <c r="H100" i="40"/>
  <c r="H96" i="40"/>
  <c r="H92" i="40"/>
  <c r="H88" i="40"/>
  <c r="H84" i="40"/>
  <c r="H80" i="40"/>
  <c r="H76" i="40"/>
  <c r="H72" i="40"/>
  <c r="H68" i="40"/>
  <c r="H64" i="40"/>
  <c r="H60" i="40"/>
  <c r="H56" i="40"/>
  <c r="H52" i="40"/>
  <c r="H48" i="40"/>
  <c r="H44" i="40"/>
  <c r="H40" i="40"/>
  <c r="H36" i="40"/>
  <c r="H32" i="40"/>
  <c r="H28" i="40"/>
  <c r="H24" i="40"/>
  <c r="H20" i="40"/>
  <c r="H16" i="40"/>
  <c r="H12" i="40"/>
  <c r="H8" i="40"/>
  <c r="H4" i="40"/>
  <c r="H181" i="40"/>
  <c r="H177" i="40"/>
  <c r="H173" i="40"/>
  <c r="H169" i="40"/>
  <c r="H165" i="40"/>
  <c r="H161" i="40"/>
  <c r="H157" i="40"/>
  <c r="H153" i="40"/>
  <c r="H149" i="40"/>
  <c r="H145" i="40"/>
  <c r="H141" i="40"/>
  <c r="H137" i="40"/>
  <c r="H133" i="40"/>
  <c r="H129" i="40"/>
  <c r="H125" i="40"/>
  <c r="H121" i="40"/>
  <c r="H117" i="40"/>
  <c r="H113" i="40"/>
  <c r="H109" i="40"/>
  <c r="H105" i="40"/>
  <c r="H101" i="40"/>
  <c r="H97" i="40"/>
  <c r="H93" i="40"/>
  <c r="H89" i="40"/>
  <c r="H85" i="40"/>
  <c r="H81" i="40"/>
  <c r="H77" i="40"/>
  <c r="H73" i="40"/>
  <c r="H69" i="40"/>
  <c r="H65" i="40"/>
  <c r="H61" i="40"/>
  <c r="H57" i="40"/>
  <c r="H53" i="40"/>
  <c r="H49" i="40"/>
  <c r="H45" i="40"/>
  <c r="H41" i="40"/>
  <c r="H37" i="40"/>
  <c r="H33" i="40"/>
  <c r="H29" i="40"/>
  <c r="H25" i="40"/>
  <c r="H21" i="40"/>
  <c r="H17" i="40"/>
  <c r="H13" i="40"/>
  <c r="H9" i="40"/>
  <c r="H5" i="40"/>
  <c r="H3" i="40"/>
  <c r="G124" i="47"/>
  <c r="I124" i="47" s="1"/>
  <c r="L124" i="47" s="1"/>
  <c r="Y127" i="4" s="1"/>
  <c r="G120" i="47"/>
  <c r="G116" i="47"/>
  <c r="G112" i="47"/>
  <c r="I112" i="47" s="1"/>
  <c r="L112" i="47" s="1"/>
  <c r="Y115" i="4" s="1"/>
  <c r="G108" i="47"/>
  <c r="G104" i="47"/>
  <c r="G100" i="47"/>
  <c r="I100" i="47" s="1"/>
  <c r="L100" i="47" s="1"/>
  <c r="Y103" i="4" s="1"/>
  <c r="G96" i="47"/>
  <c r="G92" i="47"/>
  <c r="G88" i="47"/>
  <c r="I88" i="47" s="1"/>
  <c r="L88" i="47" s="1"/>
  <c r="Y91" i="4" s="1"/>
  <c r="G84" i="47"/>
  <c r="G80" i="47"/>
  <c r="G76" i="47"/>
  <c r="G72" i="47"/>
  <c r="G183" i="47"/>
  <c r="I183" i="47" s="1"/>
  <c r="G179" i="47"/>
  <c r="G175" i="47"/>
  <c r="G171" i="47"/>
  <c r="I171" i="47" s="1"/>
  <c r="L171" i="47" s="1"/>
  <c r="Y174" i="4" s="1"/>
  <c r="G167" i="47"/>
  <c r="I167" i="47" s="1"/>
  <c r="L167" i="47" s="1"/>
  <c r="Y170" i="4" s="1"/>
  <c r="G163" i="47"/>
  <c r="I163" i="47" s="1"/>
  <c r="L163" i="47" s="1"/>
  <c r="Y166" i="4" s="1"/>
  <c r="G159" i="47"/>
  <c r="G155" i="47"/>
  <c r="G151" i="47"/>
  <c r="G147" i="47"/>
  <c r="G143" i="47"/>
  <c r="G139" i="47"/>
  <c r="I139" i="47" s="1"/>
  <c r="L139" i="47" s="1"/>
  <c r="Y142" i="4" s="1"/>
  <c r="G135" i="47"/>
  <c r="I135" i="47" s="1"/>
  <c r="L135" i="47" s="1"/>
  <c r="Y138" i="4" s="1"/>
  <c r="G131" i="47"/>
  <c r="I131" i="47" s="1"/>
  <c r="L131" i="47" s="1"/>
  <c r="Y134" i="4" s="1"/>
  <c r="G128" i="47"/>
  <c r="G125" i="47"/>
  <c r="G121" i="47"/>
  <c r="G117" i="47"/>
  <c r="G113" i="47"/>
  <c r="G109" i="47"/>
  <c r="I109" i="47" s="1"/>
  <c r="L109" i="47" s="1"/>
  <c r="Y112" i="4" s="1"/>
  <c r="G105" i="47"/>
  <c r="I105" i="47" s="1"/>
  <c r="L105" i="47" s="1"/>
  <c r="Y108" i="4" s="1"/>
  <c r="G101" i="47"/>
  <c r="I101" i="47" s="1"/>
  <c r="L101" i="47" s="1"/>
  <c r="Y104" i="4" s="1"/>
  <c r="G97" i="47"/>
  <c r="G93" i="47"/>
  <c r="G89" i="47"/>
  <c r="G85" i="47"/>
  <c r="G81" i="47"/>
  <c r="G77" i="47"/>
  <c r="I77" i="47" s="1"/>
  <c r="L77" i="47" s="1"/>
  <c r="Y80" i="4" s="1"/>
  <c r="G73" i="47"/>
  <c r="I73" i="47" s="1"/>
  <c r="L73" i="47" s="1"/>
  <c r="Y76" i="4" s="1"/>
  <c r="G69" i="47"/>
  <c r="I69" i="47" s="1"/>
  <c r="L69" i="47" s="1"/>
  <c r="Y72" i="4" s="1"/>
  <c r="G65" i="47"/>
  <c r="G61" i="47"/>
  <c r="G57" i="47"/>
  <c r="G53" i="47"/>
  <c r="G49" i="47"/>
  <c r="G180" i="47"/>
  <c r="I180" i="47" s="1"/>
  <c r="L180" i="47" s="1"/>
  <c r="Y183" i="4" s="1"/>
  <c r="G176" i="47"/>
  <c r="G172" i="47"/>
  <c r="G168" i="47"/>
  <c r="G164" i="47"/>
  <c r="G160" i="47"/>
  <c r="G156" i="47"/>
  <c r="I156" i="47" s="1"/>
  <c r="L156" i="47" s="1"/>
  <c r="Y159" i="4" s="1"/>
  <c r="G152" i="47"/>
  <c r="I152" i="47" s="1"/>
  <c r="L152" i="47" s="1"/>
  <c r="Y155" i="4" s="1"/>
  <c r="G148" i="47"/>
  <c r="I148" i="47" s="1"/>
  <c r="L148" i="47" s="1"/>
  <c r="Y151" i="4" s="1"/>
  <c r="G144" i="47"/>
  <c r="G140" i="47"/>
  <c r="G136" i="47"/>
  <c r="G132" i="47"/>
  <c r="G129" i="47"/>
  <c r="G126" i="47"/>
  <c r="I126" i="47" s="1"/>
  <c r="L126" i="47" s="1"/>
  <c r="Y129" i="4" s="1"/>
  <c r="G122" i="47"/>
  <c r="I122" i="47" s="1"/>
  <c r="L122" i="47" s="1"/>
  <c r="Y125" i="4" s="1"/>
  <c r="G118" i="47"/>
  <c r="I118" i="47" s="1"/>
  <c r="L118" i="47" s="1"/>
  <c r="Y121" i="4" s="1"/>
  <c r="G114" i="47"/>
  <c r="G110" i="47"/>
  <c r="G106" i="47"/>
  <c r="G102" i="47"/>
  <c r="G98" i="47"/>
  <c r="G94" i="47"/>
  <c r="I94" i="47" s="1"/>
  <c r="L94" i="47" s="1"/>
  <c r="Y97" i="4" s="1"/>
  <c r="G90" i="47"/>
  <c r="I90" i="47" s="1"/>
  <c r="L90" i="47" s="1"/>
  <c r="Y93" i="4" s="1"/>
  <c r="G86" i="47"/>
  <c r="I86" i="47" s="1"/>
  <c r="L86" i="47" s="1"/>
  <c r="Y89" i="4" s="1"/>
  <c r="G82" i="47"/>
  <c r="G78" i="47"/>
  <c r="G74" i="47"/>
  <c r="G70" i="47"/>
  <c r="I70" i="47" s="1"/>
  <c r="L70" i="47" s="1"/>
  <c r="Y73" i="4" s="1"/>
  <c r="G66" i="47"/>
  <c r="I66" i="47" s="1"/>
  <c r="L66" i="47" s="1"/>
  <c r="Y69" i="4" s="1"/>
  <c r="G62" i="47"/>
  <c r="I62" i="47" s="1"/>
  <c r="L62" i="47" s="1"/>
  <c r="Y65" i="4" s="1"/>
  <c r="G58" i="47"/>
  <c r="G54" i="47"/>
  <c r="I54" i="47" s="1"/>
  <c r="L54" i="47" s="1"/>
  <c r="Y57" i="4" s="1"/>
  <c r="G50" i="47"/>
  <c r="G46" i="47"/>
  <c r="I46" i="47" s="1"/>
  <c r="L46" i="47" s="1"/>
  <c r="Y49" i="4" s="1"/>
  <c r="G42" i="47"/>
  <c r="I42" i="47" s="1"/>
  <c r="L42" i="47" s="1"/>
  <c r="Y45" i="4" s="1"/>
  <c r="G38" i="47"/>
  <c r="I38" i="47" s="1"/>
  <c r="L38" i="47" s="1"/>
  <c r="Y41" i="4" s="1"/>
  <c r="G181" i="47"/>
  <c r="G177" i="47"/>
  <c r="G173" i="47"/>
  <c r="G169" i="47"/>
  <c r="I169" i="47" s="1"/>
  <c r="L169" i="47" s="1"/>
  <c r="Y172" i="4" s="1"/>
  <c r="G165" i="47"/>
  <c r="I165" i="47" s="1"/>
  <c r="L165" i="47" s="1"/>
  <c r="Y168" i="4" s="1"/>
  <c r="G161" i="47"/>
  <c r="I161" i="47" s="1"/>
  <c r="L161" i="47" s="1"/>
  <c r="Y164" i="4" s="1"/>
  <c r="G157" i="47"/>
  <c r="G153" i="47"/>
  <c r="G149" i="47"/>
  <c r="G145" i="47"/>
  <c r="G141" i="47"/>
  <c r="G111" i="47"/>
  <c r="I111" i="47" s="1"/>
  <c r="L111" i="47" s="1"/>
  <c r="Y114" i="4" s="1"/>
  <c r="G79" i="47"/>
  <c r="I79" i="47" s="1"/>
  <c r="L79" i="47" s="1"/>
  <c r="Y82" i="4" s="1"/>
  <c r="G60" i="47"/>
  <c r="G26" i="47"/>
  <c r="G19" i="47"/>
  <c r="G12" i="47"/>
  <c r="I12" i="47" s="1"/>
  <c r="L12" i="47" s="1"/>
  <c r="Y15" i="4" s="1"/>
  <c r="G133" i="47"/>
  <c r="I133" i="47" s="1"/>
  <c r="L133" i="47" s="1"/>
  <c r="Y136" i="4" s="1"/>
  <c r="G123" i="47"/>
  <c r="I123" i="47" s="1"/>
  <c r="L123" i="47" s="1"/>
  <c r="Y126" i="4" s="1"/>
  <c r="G91" i="47"/>
  <c r="G56" i="47"/>
  <c r="G45" i="47"/>
  <c r="I45" i="47" s="1"/>
  <c r="L45" i="47" s="1"/>
  <c r="Y48" i="4" s="1"/>
  <c r="G37" i="47"/>
  <c r="I37" i="47" s="1"/>
  <c r="L37" i="47" s="1"/>
  <c r="Y40" i="4" s="1"/>
  <c r="G30" i="47"/>
  <c r="I30" i="47" s="1"/>
  <c r="L30" i="47" s="1"/>
  <c r="Y33" i="4" s="1"/>
  <c r="G23" i="47"/>
  <c r="I23" i="47" s="1"/>
  <c r="L23" i="47" s="1"/>
  <c r="Y26" i="4" s="1"/>
  <c r="G16" i="47"/>
  <c r="G9" i="47"/>
  <c r="I9" i="47" s="1"/>
  <c r="L9" i="47" s="1"/>
  <c r="Y12" i="4" s="1"/>
  <c r="G5" i="47"/>
  <c r="G182" i="47"/>
  <c r="G174" i="47"/>
  <c r="G166" i="47"/>
  <c r="G158" i="47"/>
  <c r="I158" i="47" s="1"/>
  <c r="L158" i="47" s="1"/>
  <c r="Y161" i="4" s="1"/>
  <c r="G150" i="47"/>
  <c r="I150" i="47" s="1"/>
  <c r="L150" i="47" s="1"/>
  <c r="Y153" i="4" s="1"/>
  <c r="G142" i="47"/>
  <c r="I142" i="47" s="1"/>
  <c r="L142" i="47" s="1"/>
  <c r="Y145" i="4" s="1"/>
  <c r="G137" i="47"/>
  <c r="I137" i="47" s="1"/>
  <c r="L137" i="47" s="1"/>
  <c r="Y140" i="4" s="1"/>
  <c r="G103" i="47"/>
  <c r="G67" i="47"/>
  <c r="G52" i="47"/>
  <c r="I52" i="47" s="1"/>
  <c r="L52" i="47" s="1"/>
  <c r="Y55" i="4" s="1"/>
  <c r="G40" i="47"/>
  <c r="I40" i="47" s="1"/>
  <c r="L40" i="47" s="1"/>
  <c r="Y43" i="4" s="1"/>
  <c r="G34" i="47"/>
  <c r="I34" i="47" s="1"/>
  <c r="L34" i="47" s="1"/>
  <c r="Y37" i="4" s="1"/>
  <c r="G27" i="47"/>
  <c r="G20" i="47"/>
  <c r="G13" i="47"/>
  <c r="I13" i="47" s="1"/>
  <c r="L13" i="47" s="1"/>
  <c r="Y16" i="4" s="1"/>
  <c r="G115" i="47"/>
  <c r="G83" i="47"/>
  <c r="I83" i="47" s="1"/>
  <c r="L83" i="47" s="1"/>
  <c r="Y86" i="4" s="1"/>
  <c r="G71" i="47"/>
  <c r="I71" i="47" s="1"/>
  <c r="L71" i="47" s="1"/>
  <c r="Y74" i="4" s="1"/>
  <c r="G63" i="47"/>
  <c r="I63" i="47" s="1"/>
  <c r="L63" i="47" s="1"/>
  <c r="Y66" i="4" s="1"/>
  <c r="G48" i="47"/>
  <c r="G43" i="47"/>
  <c r="G31" i="47"/>
  <c r="G24" i="47"/>
  <c r="I24" i="47" s="1"/>
  <c r="L24" i="47" s="1"/>
  <c r="Y27" i="4" s="1"/>
  <c r="G17" i="47"/>
  <c r="I17" i="47" s="1"/>
  <c r="L17" i="47" s="1"/>
  <c r="Y20" i="4" s="1"/>
  <c r="G6" i="47"/>
  <c r="I6" i="47" s="1"/>
  <c r="L6" i="47" s="1"/>
  <c r="Y9" i="4" s="1"/>
  <c r="G127" i="47"/>
  <c r="I127" i="47" s="1"/>
  <c r="L127" i="47" s="1"/>
  <c r="Y130" i="4" s="1"/>
  <c r="G95" i="47"/>
  <c r="G59" i="47"/>
  <c r="G35" i="47"/>
  <c r="G28" i="47"/>
  <c r="G21" i="47"/>
  <c r="G10" i="47"/>
  <c r="I10" i="47" s="1"/>
  <c r="L10" i="47" s="1"/>
  <c r="Y13" i="4" s="1"/>
  <c r="G3" i="47"/>
  <c r="G130" i="47"/>
  <c r="I130" i="47" s="1"/>
  <c r="L130" i="47" s="1"/>
  <c r="Y133" i="4" s="1"/>
  <c r="G107" i="47"/>
  <c r="G75" i="47"/>
  <c r="G55" i="47"/>
  <c r="G41" i="47"/>
  <c r="I41" i="47" s="1"/>
  <c r="L41" i="47" s="1"/>
  <c r="Y44" i="4" s="1"/>
  <c r="G32" i="47"/>
  <c r="I32" i="47" s="1"/>
  <c r="L32" i="47" s="1"/>
  <c r="Y35" i="4" s="1"/>
  <c r="G25" i="47"/>
  <c r="I25" i="47" s="1"/>
  <c r="L25" i="47" s="1"/>
  <c r="Y28" i="4" s="1"/>
  <c r="G14" i="47"/>
  <c r="I14" i="47" s="1"/>
  <c r="L14" i="47" s="1"/>
  <c r="Y17" i="4" s="1"/>
  <c r="G7" i="47"/>
  <c r="G178" i="47"/>
  <c r="G170" i="47"/>
  <c r="G162" i="47"/>
  <c r="G154" i="47"/>
  <c r="I154" i="47" s="1"/>
  <c r="L154" i="47" s="1"/>
  <c r="Y157" i="4" s="1"/>
  <c r="G146" i="47"/>
  <c r="I146" i="47" s="1"/>
  <c r="L146" i="47" s="1"/>
  <c r="Y149" i="4" s="1"/>
  <c r="G134" i="47"/>
  <c r="I134" i="47" s="1"/>
  <c r="L134" i="47" s="1"/>
  <c r="Y137" i="4" s="1"/>
  <c r="G119" i="47"/>
  <c r="I119" i="47" s="1"/>
  <c r="L119" i="47" s="1"/>
  <c r="Y122" i="4" s="1"/>
  <c r="G87" i="47"/>
  <c r="I87" i="47" s="1"/>
  <c r="L87" i="47" s="1"/>
  <c r="Y90" i="4" s="1"/>
  <c r="G68" i="47"/>
  <c r="I68" i="47" s="1"/>
  <c r="L68" i="47" s="1"/>
  <c r="Y71" i="4" s="1"/>
  <c r="G51" i="47"/>
  <c r="I51" i="47" s="1"/>
  <c r="L51" i="47" s="1"/>
  <c r="Y54" i="4" s="1"/>
  <c r="G44" i="47"/>
  <c r="I44" i="47" s="1"/>
  <c r="L44" i="47" s="1"/>
  <c r="Y47" i="4" s="1"/>
  <c r="G36" i="47"/>
  <c r="I36" i="47" s="1"/>
  <c r="L36" i="47" s="1"/>
  <c r="Y39" i="4" s="1"/>
  <c r="G29" i="47"/>
  <c r="G18" i="47"/>
  <c r="I18" i="47" s="1"/>
  <c r="L18" i="47" s="1"/>
  <c r="Y21" i="4" s="1"/>
  <c r="G11" i="47"/>
  <c r="I11" i="47" s="1"/>
  <c r="L11" i="47" s="1"/>
  <c r="Y14" i="4" s="1"/>
  <c r="I1" i="47"/>
  <c r="I184" i="47" s="1"/>
  <c r="G33" i="47"/>
  <c r="G47" i="47"/>
  <c r="I47" i="47" s="1"/>
  <c r="L47" i="47" s="1"/>
  <c r="Y50" i="4" s="1"/>
  <c r="G4" i="47"/>
  <c r="I4" i="47" s="1"/>
  <c r="L4" i="47" s="1"/>
  <c r="Y7" i="4" s="1"/>
  <c r="G64" i="47"/>
  <c r="I64" i="47" s="1"/>
  <c r="L64" i="47" s="1"/>
  <c r="Y67" i="4" s="1"/>
  <c r="G39" i="47"/>
  <c r="G22" i="47"/>
  <c r="G138" i="47"/>
  <c r="I138" i="47" s="1"/>
  <c r="L138" i="47" s="1"/>
  <c r="Y141" i="4" s="1"/>
  <c r="G15" i="47"/>
  <c r="I15" i="47" s="1"/>
  <c r="L15" i="47" s="1"/>
  <c r="Y18" i="4" s="1"/>
  <c r="G99" i="47"/>
  <c r="I99" i="47" s="1"/>
  <c r="L99" i="47" s="1"/>
  <c r="Y102" i="4" s="1"/>
  <c r="G8" i="47"/>
  <c r="G195" i="47"/>
  <c r="H1" i="45"/>
  <c r="G195" i="45"/>
  <c r="D182" i="29"/>
  <c r="D185" i="29" s="1"/>
  <c r="G46" i="38"/>
  <c r="G50" i="38"/>
  <c r="G85" i="38"/>
  <c r="G33" i="38"/>
  <c r="G32" i="38"/>
  <c r="G43" i="38"/>
  <c r="G74" i="38"/>
  <c r="G108" i="38"/>
  <c r="G96" i="38"/>
  <c r="G25" i="38"/>
  <c r="G121" i="38"/>
  <c r="G67" i="38"/>
  <c r="G35" i="38"/>
  <c r="G168" i="38"/>
  <c r="G53" i="38"/>
  <c r="G70" i="38"/>
  <c r="G48" i="38"/>
  <c r="G17" i="38"/>
  <c r="G141" i="38"/>
  <c r="G126" i="38"/>
  <c r="G7" i="38"/>
  <c r="G173" i="38"/>
  <c r="G30" i="38"/>
  <c r="G31" i="38"/>
  <c r="G137" i="38"/>
  <c r="G19" i="38"/>
  <c r="G39" i="38"/>
  <c r="G75" i="38"/>
  <c r="G153" i="38"/>
  <c r="G138" i="38"/>
  <c r="G146" i="38"/>
  <c r="G37" i="38"/>
  <c r="G34" i="38"/>
  <c r="G27" i="38"/>
  <c r="G62" i="38"/>
  <c r="G40" i="38"/>
  <c r="G77" i="38"/>
  <c r="G66" i="38"/>
  <c r="G20" i="38"/>
  <c r="G164" i="38"/>
  <c r="G172" i="38"/>
  <c r="G181" i="38"/>
  <c r="G84" i="38"/>
  <c r="G151" i="38"/>
  <c r="I151" i="38" s="1"/>
  <c r="L151" i="38" s="1"/>
  <c r="D154" i="4" s="1"/>
  <c r="F154" i="4" s="1"/>
  <c r="H102" i="38"/>
  <c r="G94" i="38"/>
  <c r="G99" i="38"/>
  <c r="G56" i="38"/>
  <c r="G13" i="38"/>
  <c r="G93" i="38"/>
  <c r="G83" i="38"/>
  <c r="G98" i="38"/>
  <c r="G47" i="38"/>
  <c r="G44" i="38"/>
  <c r="G97" i="38"/>
  <c r="G119" i="38"/>
  <c r="H49" i="38"/>
  <c r="G109" i="38"/>
  <c r="G114" i="38"/>
  <c r="G64" i="38"/>
  <c r="G21" i="38"/>
  <c r="G101" i="38"/>
  <c r="G91" i="38"/>
  <c r="G133" i="38"/>
  <c r="G55" i="38"/>
  <c r="G52" i="38"/>
  <c r="G182" i="38"/>
  <c r="G143" i="38"/>
  <c r="H145" i="38"/>
  <c r="G125" i="38"/>
  <c r="G130" i="38"/>
  <c r="G88" i="38"/>
  <c r="G29" i="38"/>
  <c r="G110" i="38"/>
  <c r="G26" i="38"/>
  <c r="G165" i="38"/>
  <c r="G106" i="38"/>
  <c r="G60" i="38"/>
  <c r="G104" i="38"/>
  <c r="G147" i="38"/>
  <c r="H161" i="38"/>
  <c r="H177" i="38"/>
  <c r="G157" i="38"/>
  <c r="G24" i="38"/>
  <c r="G105" i="38"/>
  <c r="G45" i="38"/>
  <c r="G174" i="38"/>
  <c r="G42" i="38"/>
  <c r="G11" i="38"/>
  <c r="G6" i="38"/>
  <c r="G129" i="38"/>
  <c r="G140" i="38"/>
  <c r="G183" i="38"/>
  <c r="H140" i="38"/>
  <c r="H70" i="38"/>
  <c r="H86" i="38"/>
  <c r="G112" i="38"/>
  <c r="G155" i="38"/>
  <c r="H12" i="38"/>
  <c r="G78" i="38"/>
  <c r="G14" i="38"/>
  <c r="G8" i="38"/>
  <c r="G72" i="38"/>
  <c r="G169" i="38"/>
  <c r="G61" i="38"/>
  <c r="G142" i="38"/>
  <c r="G10" i="38"/>
  <c r="G82" i="38"/>
  <c r="G51" i="38"/>
  <c r="G79" i="38"/>
  <c r="G59" i="38"/>
  <c r="G100" i="38"/>
  <c r="G81" i="38"/>
  <c r="G132" i="38"/>
  <c r="G111" i="38"/>
  <c r="G175" i="38"/>
  <c r="H17" i="38"/>
  <c r="H92" i="38"/>
  <c r="G41" i="38"/>
  <c r="G176" i="38"/>
  <c r="H118" i="38"/>
  <c r="G86" i="38"/>
  <c r="G54" i="38"/>
  <c r="G16" i="38"/>
  <c r="G80" i="38"/>
  <c r="G5" i="38"/>
  <c r="G69" i="38"/>
  <c r="G158" i="38"/>
  <c r="G18" i="38"/>
  <c r="G90" i="38"/>
  <c r="G178" i="38"/>
  <c r="G95" i="38"/>
  <c r="G162" i="38"/>
  <c r="G113" i="38"/>
  <c r="G89" i="38"/>
  <c r="G136" i="38"/>
  <c r="G115" i="38"/>
  <c r="G179" i="38"/>
  <c r="H33" i="38"/>
  <c r="H108" i="38"/>
  <c r="G117" i="38"/>
  <c r="G15" i="38"/>
  <c r="G122" i="38"/>
  <c r="G36" i="38"/>
  <c r="G145" i="38"/>
  <c r="G102" i="38"/>
  <c r="G144" i="38"/>
  <c r="G123" i="38"/>
  <c r="H65" i="38"/>
  <c r="H172" i="38"/>
  <c r="G63" i="38"/>
  <c r="G154" i="38"/>
  <c r="G68" i="38"/>
  <c r="G161" i="38"/>
  <c r="G49" i="38"/>
  <c r="G118" i="38"/>
  <c r="G116" i="38"/>
  <c r="G148" i="38"/>
  <c r="G180" i="38"/>
  <c r="G127" i="38"/>
  <c r="G159" i="38"/>
  <c r="H6" i="38"/>
  <c r="H134" i="38"/>
  <c r="H81" i="38"/>
  <c r="H28" i="38"/>
  <c r="H27" i="38"/>
  <c r="G71" i="38"/>
  <c r="G170" i="38"/>
  <c r="G12" i="38"/>
  <c r="I12" i="38" s="1"/>
  <c r="L12" i="38" s="1"/>
  <c r="D15" i="4" s="1"/>
  <c r="F15" i="4" s="1"/>
  <c r="G76" i="38"/>
  <c r="G177" i="38"/>
  <c r="G57" i="38"/>
  <c r="G134" i="38"/>
  <c r="G120" i="38"/>
  <c r="G152" i="38"/>
  <c r="I1" i="38"/>
  <c r="I184" i="38" s="1"/>
  <c r="G131" i="38"/>
  <c r="G163" i="38"/>
  <c r="H22" i="38"/>
  <c r="H150" i="38"/>
  <c r="H97" i="38"/>
  <c r="H44" i="38"/>
  <c r="H59" i="38"/>
  <c r="G22" i="38"/>
  <c r="G65" i="38"/>
  <c r="G150" i="38"/>
  <c r="G124" i="38"/>
  <c r="G156" i="38"/>
  <c r="G103" i="38"/>
  <c r="G135" i="38"/>
  <c r="G167" i="38"/>
  <c r="H38" i="38"/>
  <c r="H166" i="38"/>
  <c r="H113" i="38"/>
  <c r="H60" i="38"/>
  <c r="H123" i="38"/>
  <c r="G58" i="38"/>
  <c r="G149" i="38"/>
  <c r="G23" i="38"/>
  <c r="G87" i="38"/>
  <c r="G38" i="38"/>
  <c r="G28" i="38"/>
  <c r="G92" i="38"/>
  <c r="G9" i="38"/>
  <c r="G73" i="38"/>
  <c r="G166" i="38"/>
  <c r="G128" i="38"/>
  <c r="G160" i="38"/>
  <c r="G107" i="38"/>
  <c r="G139" i="38"/>
  <c r="H54" i="38"/>
  <c r="H182" i="38"/>
  <c r="H129" i="38"/>
  <c r="H76" i="38"/>
  <c r="H155" i="38"/>
  <c r="H91" i="38"/>
  <c r="H26" i="38"/>
  <c r="H58" i="38"/>
  <c r="H90" i="38"/>
  <c r="H122" i="38"/>
  <c r="H154" i="38"/>
  <c r="H5" i="38"/>
  <c r="H37" i="38"/>
  <c r="H69" i="38"/>
  <c r="H101" i="38"/>
  <c r="H133" i="38"/>
  <c r="H165" i="38"/>
  <c r="H16" i="38"/>
  <c r="H48" i="38"/>
  <c r="H80" i="38"/>
  <c r="H112" i="38"/>
  <c r="H144" i="38"/>
  <c r="H176" i="38"/>
  <c r="H31" i="38"/>
  <c r="H63" i="38"/>
  <c r="H95" i="38"/>
  <c r="H127" i="38"/>
  <c r="H159" i="38"/>
  <c r="H30" i="38"/>
  <c r="H62" i="38"/>
  <c r="H94" i="38"/>
  <c r="H126" i="38"/>
  <c r="H158" i="38"/>
  <c r="H9" i="38"/>
  <c r="H41" i="38"/>
  <c r="H73" i="38"/>
  <c r="H105" i="38"/>
  <c r="H137" i="38"/>
  <c r="H169" i="38"/>
  <c r="H20" i="38"/>
  <c r="H52" i="38"/>
  <c r="H84" i="38"/>
  <c r="I84" i="38" s="1"/>
  <c r="L84" i="38" s="1"/>
  <c r="D87" i="4" s="1"/>
  <c r="F87" i="4" s="1"/>
  <c r="H116" i="38"/>
  <c r="H148" i="38"/>
  <c r="H180" i="38"/>
  <c r="H35" i="38"/>
  <c r="H67" i="38"/>
  <c r="H99" i="38"/>
  <c r="H131" i="38"/>
  <c r="H163" i="38"/>
  <c r="H34" i="38"/>
  <c r="H66" i="38"/>
  <c r="H98" i="38"/>
  <c r="H130" i="38"/>
  <c r="H162" i="38"/>
  <c r="H13" i="38"/>
  <c r="H45" i="38"/>
  <c r="H77" i="38"/>
  <c r="H109" i="38"/>
  <c r="H141" i="38"/>
  <c r="H173" i="38"/>
  <c r="H24" i="38"/>
  <c r="H56" i="38"/>
  <c r="H88" i="38"/>
  <c r="H120" i="38"/>
  <c r="H152" i="38"/>
  <c r="H7" i="38"/>
  <c r="H39" i="38"/>
  <c r="H71" i="38"/>
  <c r="H103" i="38"/>
  <c r="H135" i="38"/>
  <c r="H167" i="38"/>
  <c r="H124" i="38"/>
  <c r="H156" i="38"/>
  <c r="H11" i="38"/>
  <c r="H43" i="38"/>
  <c r="H75" i="38"/>
  <c r="H107" i="38"/>
  <c r="H139" i="38"/>
  <c r="H171" i="38"/>
  <c r="H10" i="38"/>
  <c r="H42" i="38"/>
  <c r="H74" i="38"/>
  <c r="H106" i="38"/>
  <c r="H138" i="38"/>
  <c r="H170" i="38"/>
  <c r="H21" i="38"/>
  <c r="H53" i="38"/>
  <c r="H85" i="38"/>
  <c r="I85" i="38" s="1"/>
  <c r="L85" i="38" s="1"/>
  <c r="D88" i="4" s="1"/>
  <c r="F88" i="4" s="1"/>
  <c r="H117" i="38"/>
  <c r="H149" i="38"/>
  <c r="H181" i="38"/>
  <c r="H32" i="38"/>
  <c r="H64" i="38"/>
  <c r="H96" i="38"/>
  <c r="H128" i="38"/>
  <c r="H160" i="38"/>
  <c r="H15" i="38"/>
  <c r="H47" i="38"/>
  <c r="H79" i="38"/>
  <c r="H111" i="38"/>
  <c r="H143" i="38"/>
  <c r="H175" i="38"/>
  <c r="H14" i="38"/>
  <c r="H46" i="38"/>
  <c r="H78" i="38"/>
  <c r="H110" i="38"/>
  <c r="H142" i="38"/>
  <c r="H174" i="38"/>
  <c r="H25" i="38"/>
  <c r="H57" i="38"/>
  <c r="H89" i="38"/>
  <c r="H121" i="38"/>
  <c r="I121" i="38" s="1"/>
  <c r="L121" i="38" s="1"/>
  <c r="D124" i="4" s="1"/>
  <c r="F124" i="4" s="1"/>
  <c r="H153" i="38"/>
  <c r="H36" i="38"/>
  <c r="H68" i="38"/>
  <c r="H100" i="38"/>
  <c r="H132" i="38"/>
  <c r="H164" i="38"/>
  <c r="H19" i="38"/>
  <c r="I19" i="38" s="1"/>
  <c r="L19" i="38" s="1"/>
  <c r="D22" i="4" s="1"/>
  <c r="F22" i="4" s="1"/>
  <c r="H51" i="38"/>
  <c r="H83" i="38"/>
  <c r="H115" i="38"/>
  <c r="H147" i="38"/>
  <c r="H179" i="38"/>
  <c r="H18" i="38"/>
  <c r="H50" i="38"/>
  <c r="H82" i="38"/>
  <c r="H114" i="38"/>
  <c r="H146" i="38"/>
  <c r="H178" i="38"/>
  <c r="H29" i="38"/>
  <c r="H61" i="38"/>
  <c r="H93" i="38"/>
  <c r="H125" i="38"/>
  <c r="H157" i="38"/>
  <c r="H8" i="38"/>
  <c r="H40" i="38"/>
  <c r="H72" i="38"/>
  <c r="H104" i="38"/>
  <c r="H136" i="38"/>
  <c r="H168" i="38"/>
  <c r="H23" i="38"/>
  <c r="H55" i="38"/>
  <c r="H87" i="38"/>
  <c r="H119" i="38"/>
  <c r="G195" i="38"/>
  <c r="I171" i="38" l="1"/>
  <c r="L171" i="38" s="1"/>
  <c r="D174" i="4" s="1"/>
  <c r="F174" i="4" s="1"/>
  <c r="I97" i="38"/>
  <c r="L97" i="38" s="1"/>
  <c r="D100" i="4" s="1"/>
  <c r="F100" i="4" s="1"/>
  <c r="I172" i="38"/>
  <c r="L172" i="38" s="1"/>
  <c r="D175" i="4" s="1"/>
  <c r="F175" i="4" s="1"/>
  <c r="I46" i="38"/>
  <c r="L46" i="38" s="1"/>
  <c r="I55" i="38"/>
  <c r="L55" i="38" s="1"/>
  <c r="I29" i="38"/>
  <c r="L29" i="38" s="1"/>
  <c r="D32" i="4" s="1"/>
  <c r="F32" i="4" s="1"/>
  <c r="I11" i="38"/>
  <c r="L11" i="38" s="1"/>
  <c r="D14" i="4" s="1"/>
  <c r="F14" i="4" s="1"/>
  <c r="I34" i="38"/>
  <c r="L34" i="38" s="1"/>
  <c r="D37" i="4" s="1"/>
  <c r="F37" i="4" s="1"/>
  <c r="I61" i="38"/>
  <c r="L61" i="38" s="1"/>
  <c r="I155" i="38"/>
  <c r="L155" i="38" s="1"/>
  <c r="I169" i="38"/>
  <c r="L169" i="38" s="1"/>
  <c r="D172" i="4" s="1"/>
  <c r="F172" i="4" s="1"/>
  <c r="I111" i="38"/>
  <c r="L111" i="38" s="1"/>
  <c r="D114" i="4" s="1"/>
  <c r="F114" i="4" s="1"/>
  <c r="I62" i="38"/>
  <c r="L62" i="38" s="1"/>
  <c r="D65" i="4" s="1"/>
  <c r="F65" i="4" s="1"/>
  <c r="I178" i="38"/>
  <c r="L178" i="38" s="1"/>
  <c r="D181" i="4" s="1"/>
  <c r="F181" i="4" s="1"/>
  <c r="I39" i="38"/>
  <c r="L39" i="38" s="1"/>
  <c r="D42" i="4" s="1"/>
  <c r="F42" i="4" s="1"/>
  <c r="I141" i="38"/>
  <c r="L141" i="38" s="1"/>
  <c r="D144" i="4" s="1"/>
  <c r="F144" i="4" s="1"/>
  <c r="I67" i="38"/>
  <c r="L67" i="38" s="1"/>
  <c r="D70" i="4" s="1"/>
  <c r="F70" i="4" s="1"/>
  <c r="I40" i="38"/>
  <c r="L40" i="38" s="1"/>
  <c r="D43" i="4" s="1"/>
  <c r="F43" i="4" s="1"/>
  <c r="I93" i="38"/>
  <c r="L93" i="38" s="1"/>
  <c r="D96" i="4" s="1"/>
  <c r="F96" i="4" s="1"/>
  <c r="I132" i="38"/>
  <c r="L132" i="38" s="1"/>
  <c r="D135" i="4" s="1"/>
  <c r="F135" i="4" s="1"/>
  <c r="I50" i="38"/>
  <c r="L50" i="38" s="1"/>
  <c r="D53" i="4" s="1"/>
  <c r="F53" i="4" s="1"/>
  <c r="I25" i="38"/>
  <c r="L25" i="38" s="1"/>
  <c r="D28" i="4" s="1"/>
  <c r="F28" i="4" s="1"/>
  <c r="I125" i="38"/>
  <c r="L125" i="38" s="1"/>
  <c r="D128" i="4" s="1"/>
  <c r="F128" i="4" s="1"/>
  <c r="I142" i="38"/>
  <c r="L142" i="38" s="1"/>
  <c r="D145" i="4" s="1"/>
  <c r="F145" i="4" s="1"/>
  <c r="I181" i="38"/>
  <c r="L181" i="38" s="1"/>
  <c r="D184" i="4" s="1"/>
  <c r="F184" i="4" s="1"/>
  <c r="I4" i="38"/>
  <c r="L4" i="38" s="1"/>
  <c r="D7" i="4" s="1"/>
  <c r="F7" i="4" s="1"/>
  <c r="I110" i="38"/>
  <c r="L110" i="38" s="1"/>
  <c r="D113" i="4" s="1"/>
  <c r="F113" i="4" s="1"/>
  <c r="I109" i="38"/>
  <c r="L109" i="38" s="1"/>
  <c r="D112" i="4" s="1"/>
  <c r="F112" i="4" s="1"/>
  <c r="I87" i="38"/>
  <c r="L87" i="38" s="1"/>
  <c r="D90" i="4" s="1"/>
  <c r="F90" i="4" s="1"/>
  <c r="I128" i="38"/>
  <c r="L128" i="38" s="1"/>
  <c r="D131" i="4" s="1"/>
  <c r="F131" i="4" s="1"/>
  <c r="I23" i="38"/>
  <c r="L23" i="38" s="1"/>
  <c r="D26" i="4" s="1"/>
  <c r="F26" i="4" s="1"/>
  <c r="I18" i="38"/>
  <c r="L18" i="38" s="1"/>
  <c r="I96" i="38"/>
  <c r="L96" i="38" s="1"/>
  <c r="D99" i="4" s="1"/>
  <c r="F99" i="4" s="1"/>
  <c r="I139" i="38"/>
  <c r="L139" i="38" s="1"/>
  <c r="D142" i="4" s="1"/>
  <c r="F142" i="4" s="1"/>
  <c r="I75" i="38"/>
  <c r="L75" i="38" s="1"/>
  <c r="D78" i="4" s="1"/>
  <c r="F78" i="4" s="1"/>
  <c r="I71" i="38"/>
  <c r="L71" i="38" s="1"/>
  <c r="D74" i="4" s="1"/>
  <c r="F74" i="4" s="1"/>
  <c r="I137" i="38"/>
  <c r="L137" i="38" s="1"/>
  <c r="D140" i="4" s="1"/>
  <c r="F140" i="4" s="1"/>
  <c r="I115" i="38"/>
  <c r="L115" i="38" s="1"/>
  <c r="D118" i="4" s="1"/>
  <c r="F118" i="4" s="1"/>
  <c r="I78" i="38"/>
  <c r="L78" i="38" s="1"/>
  <c r="D81" i="4" s="1"/>
  <c r="F81" i="4" s="1"/>
  <c r="I152" i="38"/>
  <c r="L152" i="38" s="1"/>
  <c r="D155" i="4" s="1"/>
  <c r="F155" i="4" s="1"/>
  <c r="I45" i="38"/>
  <c r="L45" i="38" s="1"/>
  <c r="D48" i="4" s="1"/>
  <c r="F48" i="4" s="1"/>
  <c r="I75" i="43"/>
  <c r="L75" i="43" s="1"/>
  <c r="P78" i="4" s="1"/>
  <c r="I94" i="43"/>
  <c r="L94" i="43" s="1"/>
  <c r="P97" i="4" s="1"/>
  <c r="I135" i="43"/>
  <c r="L135" i="43" s="1"/>
  <c r="P138" i="4" s="1"/>
  <c r="I173" i="43"/>
  <c r="L173" i="43" s="1"/>
  <c r="P176" i="4" s="1"/>
  <c r="I134" i="43"/>
  <c r="L134" i="43" s="1"/>
  <c r="P137" i="4" s="1"/>
  <c r="I45" i="43"/>
  <c r="L45" i="43" s="1"/>
  <c r="P48" i="4" s="1"/>
  <c r="I82" i="43"/>
  <c r="L82" i="43" s="1"/>
  <c r="P85" i="4" s="1"/>
  <c r="I120" i="43"/>
  <c r="L120" i="43" s="1"/>
  <c r="P123" i="4" s="1"/>
  <c r="G182" i="51"/>
  <c r="I1" i="51"/>
  <c r="H180" i="51"/>
  <c r="H176" i="51"/>
  <c r="H172" i="51"/>
  <c r="H168" i="51"/>
  <c r="H164" i="51"/>
  <c r="H160" i="51"/>
  <c r="H156" i="51"/>
  <c r="H152" i="51"/>
  <c r="H148" i="51"/>
  <c r="H144" i="51"/>
  <c r="H140" i="51"/>
  <c r="H136" i="51"/>
  <c r="H132" i="51"/>
  <c r="H181" i="51"/>
  <c r="H179" i="51"/>
  <c r="H178" i="51"/>
  <c r="H175" i="51"/>
  <c r="H127" i="51"/>
  <c r="H125" i="51"/>
  <c r="H112" i="51"/>
  <c r="H110" i="51"/>
  <c r="H104" i="51"/>
  <c r="H100" i="51"/>
  <c r="H96" i="51"/>
  <c r="H92" i="51"/>
  <c r="H88" i="51"/>
  <c r="H169" i="51"/>
  <c r="H166" i="51"/>
  <c r="H163" i="51"/>
  <c r="H147" i="51"/>
  <c r="H145" i="51"/>
  <c r="H138" i="51"/>
  <c r="H131" i="51"/>
  <c r="H129" i="51"/>
  <c r="H116" i="51"/>
  <c r="H114" i="51"/>
  <c r="H157" i="51"/>
  <c r="H177" i="51"/>
  <c r="H174" i="51"/>
  <c r="H171" i="51"/>
  <c r="H151" i="51"/>
  <c r="H149" i="51"/>
  <c r="H142" i="51"/>
  <c r="H135" i="51"/>
  <c r="H133" i="51"/>
  <c r="H124" i="51"/>
  <c r="H122" i="51"/>
  <c r="H107" i="51"/>
  <c r="H105" i="51"/>
  <c r="H165" i="51"/>
  <c r="H162" i="51"/>
  <c r="H159" i="51"/>
  <c r="H128" i="51"/>
  <c r="H126" i="51"/>
  <c r="H111" i="51"/>
  <c r="H109" i="51"/>
  <c r="H102" i="51"/>
  <c r="H98" i="51"/>
  <c r="H94" i="51"/>
  <c r="H90" i="51"/>
  <c r="H86" i="51"/>
  <c r="H173" i="51"/>
  <c r="H170" i="51"/>
  <c r="H167" i="51"/>
  <c r="H119" i="51"/>
  <c r="H117" i="51"/>
  <c r="H103" i="51"/>
  <c r="H99" i="51"/>
  <c r="H155" i="51"/>
  <c r="H146" i="51"/>
  <c r="H137" i="51"/>
  <c r="H134" i="51"/>
  <c r="H113" i="51"/>
  <c r="H80" i="51"/>
  <c r="H78" i="51"/>
  <c r="H71" i="51"/>
  <c r="H64" i="51"/>
  <c r="H62" i="51"/>
  <c r="H55" i="51"/>
  <c r="H38" i="51"/>
  <c r="H35" i="51"/>
  <c r="H32" i="51"/>
  <c r="H29" i="51"/>
  <c r="H70" i="51"/>
  <c r="H22" i="51"/>
  <c r="H19" i="51"/>
  <c r="H16" i="51"/>
  <c r="H13" i="51"/>
  <c r="H158" i="51"/>
  <c r="H121" i="51"/>
  <c r="H118" i="51"/>
  <c r="H106" i="51"/>
  <c r="H97" i="51"/>
  <c r="H95" i="51"/>
  <c r="H93" i="51"/>
  <c r="H91" i="51"/>
  <c r="H89" i="51"/>
  <c r="H87" i="51"/>
  <c r="H85" i="51"/>
  <c r="H69" i="51"/>
  <c r="H50" i="51"/>
  <c r="H47" i="51"/>
  <c r="H44" i="51"/>
  <c r="H41" i="51"/>
  <c r="H18" i="51"/>
  <c r="H15" i="51"/>
  <c r="H12" i="51"/>
  <c r="H8" i="51"/>
  <c r="H4" i="51"/>
  <c r="H161" i="51"/>
  <c r="H139" i="51"/>
  <c r="H130" i="51"/>
  <c r="H115" i="51"/>
  <c r="H101" i="51"/>
  <c r="H83" i="51"/>
  <c r="H76" i="51"/>
  <c r="H74" i="51"/>
  <c r="H67" i="51"/>
  <c r="H60" i="51"/>
  <c r="H58" i="51"/>
  <c r="H53" i="51"/>
  <c r="H30" i="51"/>
  <c r="H27" i="51"/>
  <c r="H24" i="51"/>
  <c r="H21" i="51"/>
  <c r="H154" i="51"/>
  <c r="H108" i="51"/>
  <c r="H81" i="51"/>
  <c r="H65" i="51"/>
  <c r="H42" i="51"/>
  <c r="H39" i="51"/>
  <c r="H36" i="51"/>
  <c r="H33" i="51"/>
  <c r="H9" i="51"/>
  <c r="H5" i="51"/>
  <c r="H72" i="51"/>
  <c r="H63" i="51"/>
  <c r="H56" i="51"/>
  <c r="H54" i="51"/>
  <c r="H51" i="51"/>
  <c r="H48" i="51"/>
  <c r="H45" i="51"/>
  <c r="H141" i="51"/>
  <c r="H123" i="51"/>
  <c r="H120" i="51"/>
  <c r="H79" i="51"/>
  <c r="H77" i="51"/>
  <c r="H61" i="51"/>
  <c r="H34" i="51"/>
  <c r="H31" i="51"/>
  <c r="H28" i="51"/>
  <c r="H25" i="51"/>
  <c r="H10" i="51"/>
  <c r="H6" i="51"/>
  <c r="H84" i="51"/>
  <c r="H82" i="51"/>
  <c r="H75" i="51"/>
  <c r="H68" i="51"/>
  <c r="H66" i="51"/>
  <c r="H59" i="51"/>
  <c r="H46" i="51"/>
  <c r="H43" i="51"/>
  <c r="H40" i="51"/>
  <c r="H37" i="51"/>
  <c r="H14" i="51"/>
  <c r="H153" i="51"/>
  <c r="H150" i="51"/>
  <c r="H182" i="51"/>
  <c r="H143" i="51"/>
  <c r="H73" i="51"/>
  <c r="H57" i="51"/>
  <c r="H52" i="51"/>
  <c r="H49" i="51"/>
  <c r="H26" i="51"/>
  <c r="H23" i="51"/>
  <c r="H20" i="51"/>
  <c r="H17" i="51"/>
  <c r="H11" i="51"/>
  <c r="H7" i="51"/>
  <c r="H3" i="51"/>
  <c r="G179" i="51"/>
  <c r="G175" i="51"/>
  <c r="I175" i="51" s="1"/>
  <c r="L175" i="51" s="1"/>
  <c r="AK178" i="4" s="1"/>
  <c r="G171" i="51"/>
  <c r="G167" i="51"/>
  <c r="I167" i="51" s="1"/>
  <c r="L167" i="51" s="1"/>
  <c r="AK170" i="4" s="1"/>
  <c r="G163" i="51"/>
  <c r="G159" i="51"/>
  <c r="G155" i="51"/>
  <c r="G151" i="51"/>
  <c r="G147" i="51"/>
  <c r="G143" i="51"/>
  <c r="I143" i="51" s="1"/>
  <c r="L143" i="51" s="1"/>
  <c r="AK146" i="4" s="1"/>
  <c r="G139" i="51"/>
  <c r="I139" i="51" s="1"/>
  <c r="L139" i="51" s="1"/>
  <c r="AK142" i="4" s="1"/>
  <c r="G135" i="51"/>
  <c r="I135" i="51" s="1"/>
  <c r="L135" i="51" s="1"/>
  <c r="AK138" i="4" s="1"/>
  <c r="G131" i="51"/>
  <c r="I131" i="51" s="1"/>
  <c r="L131" i="51" s="1"/>
  <c r="AK134" i="4" s="1"/>
  <c r="G127" i="51"/>
  <c r="I127" i="51" s="1"/>
  <c r="L127" i="51" s="1"/>
  <c r="AK130" i="4" s="1"/>
  <c r="G123" i="51"/>
  <c r="G119" i="51"/>
  <c r="G115" i="51"/>
  <c r="G111" i="51"/>
  <c r="G107" i="51"/>
  <c r="G180" i="51"/>
  <c r="I180" i="51" s="1"/>
  <c r="L180" i="51" s="1"/>
  <c r="AK183" i="4" s="1"/>
  <c r="G176" i="51"/>
  <c r="I176" i="51" s="1"/>
  <c r="L176" i="51" s="1"/>
  <c r="AK179" i="4" s="1"/>
  <c r="G172" i="51"/>
  <c r="I172" i="51" s="1"/>
  <c r="L172" i="51" s="1"/>
  <c r="AK175" i="4" s="1"/>
  <c r="G168" i="51"/>
  <c r="I168" i="51" s="1"/>
  <c r="L168" i="51" s="1"/>
  <c r="AK171" i="4" s="1"/>
  <c r="G164" i="51"/>
  <c r="G160" i="51"/>
  <c r="G156" i="51"/>
  <c r="G181" i="51"/>
  <c r="G177" i="51"/>
  <c r="G173" i="51"/>
  <c r="G169" i="51"/>
  <c r="I169" i="51" s="1"/>
  <c r="L169" i="51" s="1"/>
  <c r="AK172" i="4" s="1"/>
  <c r="G165" i="51"/>
  <c r="I165" i="51" s="1"/>
  <c r="L165" i="51" s="1"/>
  <c r="AK168" i="4" s="1"/>
  <c r="G161" i="51"/>
  <c r="G157" i="51"/>
  <c r="I157" i="51" s="1"/>
  <c r="L157" i="51" s="1"/>
  <c r="AK160" i="4" s="1"/>
  <c r="G153" i="51"/>
  <c r="I153" i="51" s="1"/>
  <c r="L153" i="51" s="1"/>
  <c r="AK156" i="4" s="1"/>
  <c r="G149" i="51"/>
  <c r="I149" i="51" s="1"/>
  <c r="L149" i="51" s="1"/>
  <c r="AK152" i="4" s="1"/>
  <c r="G145" i="51"/>
  <c r="G141" i="51"/>
  <c r="G137" i="51"/>
  <c r="G133" i="51"/>
  <c r="G129" i="51"/>
  <c r="I129" i="51" s="1"/>
  <c r="L129" i="51" s="1"/>
  <c r="AK132" i="4" s="1"/>
  <c r="G125" i="51"/>
  <c r="I125" i="51" s="1"/>
  <c r="L125" i="51" s="1"/>
  <c r="AK128" i="4" s="1"/>
  <c r="G121" i="51"/>
  <c r="I121" i="51" s="1"/>
  <c r="L121" i="51" s="1"/>
  <c r="AK124" i="4" s="1"/>
  <c r="G117" i="51"/>
  <c r="I117" i="51" s="1"/>
  <c r="L117" i="51" s="1"/>
  <c r="AK120" i="4" s="1"/>
  <c r="G113" i="51"/>
  <c r="I113" i="51" s="1"/>
  <c r="L113" i="51" s="1"/>
  <c r="AK116" i="4" s="1"/>
  <c r="G109" i="51"/>
  <c r="G178" i="51"/>
  <c r="G174" i="51"/>
  <c r="G170" i="51"/>
  <c r="G166" i="51"/>
  <c r="I166" i="51" s="1"/>
  <c r="L166" i="51" s="1"/>
  <c r="AK169" i="4" s="1"/>
  <c r="G162" i="51"/>
  <c r="I162" i="51" s="1"/>
  <c r="L162" i="51" s="1"/>
  <c r="AK165" i="4" s="1"/>
  <c r="G158" i="51"/>
  <c r="I158" i="51" s="1"/>
  <c r="L158" i="51" s="1"/>
  <c r="AK161" i="4" s="1"/>
  <c r="G154" i="51"/>
  <c r="G150" i="51"/>
  <c r="G146" i="51"/>
  <c r="G142" i="51"/>
  <c r="I142" i="51" s="1"/>
  <c r="L142" i="51" s="1"/>
  <c r="AK145" i="4" s="1"/>
  <c r="G138" i="51"/>
  <c r="G134" i="51"/>
  <c r="G130" i="51"/>
  <c r="G126" i="51"/>
  <c r="G122" i="51"/>
  <c r="G118" i="51"/>
  <c r="I118" i="51" s="1"/>
  <c r="L118" i="51" s="1"/>
  <c r="AK121" i="4" s="1"/>
  <c r="G114" i="51"/>
  <c r="I114" i="51" s="1"/>
  <c r="L114" i="51" s="1"/>
  <c r="AK117" i="4" s="1"/>
  <c r="G110" i="51"/>
  <c r="G106" i="51"/>
  <c r="I106" i="51" s="1"/>
  <c r="L106" i="51" s="1"/>
  <c r="AK109" i="4" s="1"/>
  <c r="G152" i="51"/>
  <c r="G136" i="51"/>
  <c r="I136" i="51" s="1"/>
  <c r="L136" i="51" s="1"/>
  <c r="AK139" i="4" s="1"/>
  <c r="G108" i="51"/>
  <c r="G112" i="51"/>
  <c r="I112" i="51" s="1"/>
  <c r="L112" i="51" s="1"/>
  <c r="AK115" i="4" s="1"/>
  <c r="G104" i="51"/>
  <c r="G100" i="51"/>
  <c r="G96" i="51"/>
  <c r="G92" i="51"/>
  <c r="I92" i="51" s="1"/>
  <c r="L92" i="51" s="1"/>
  <c r="AK95" i="4" s="1"/>
  <c r="G88" i="51"/>
  <c r="I88" i="51" s="1"/>
  <c r="L88" i="51" s="1"/>
  <c r="AK91" i="4" s="1"/>
  <c r="G84" i="51"/>
  <c r="I84" i="51" s="1"/>
  <c r="L84" i="51" s="1"/>
  <c r="AK87" i="4" s="1"/>
  <c r="G80" i="51"/>
  <c r="I80" i="51" s="1"/>
  <c r="L80" i="51" s="1"/>
  <c r="AK83" i="4" s="1"/>
  <c r="G76" i="51"/>
  <c r="I76" i="51" s="1"/>
  <c r="L76" i="51" s="1"/>
  <c r="AK79" i="4" s="1"/>
  <c r="G72" i="51"/>
  <c r="G68" i="51"/>
  <c r="G64" i="51"/>
  <c r="G60" i="51"/>
  <c r="G56" i="51"/>
  <c r="I56" i="51" s="1"/>
  <c r="L56" i="51" s="1"/>
  <c r="AK59" i="4" s="1"/>
  <c r="G120" i="51"/>
  <c r="I120" i="51" s="1"/>
  <c r="L120" i="51" s="1"/>
  <c r="AK123" i="4" s="1"/>
  <c r="G101" i="51"/>
  <c r="I101" i="51" s="1"/>
  <c r="L101" i="51" s="1"/>
  <c r="AK104" i="4" s="1"/>
  <c r="G97" i="51"/>
  <c r="G93" i="51"/>
  <c r="G89" i="51"/>
  <c r="I89" i="51" s="1"/>
  <c r="L89" i="51" s="1"/>
  <c r="AK92" i="4" s="1"/>
  <c r="G85" i="51"/>
  <c r="I85" i="51" s="1"/>
  <c r="L85" i="51" s="1"/>
  <c r="AK88" i="4" s="1"/>
  <c r="G81" i="51"/>
  <c r="G77" i="51"/>
  <c r="I77" i="51" s="1"/>
  <c r="L77" i="51" s="1"/>
  <c r="AK80" i="4" s="1"/>
  <c r="G73" i="51"/>
  <c r="I73" i="51" s="1"/>
  <c r="L73" i="51" s="1"/>
  <c r="AK76" i="4" s="1"/>
  <c r="G69" i="51"/>
  <c r="I69" i="51" s="1"/>
  <c r="L69" i="51" s="1"/>
  <c r="AK72" i="4" s="1"/>
  <c r="G65" i="51"/>
  <c r="I65" i="51" s="1"/>
  <c r="L65" i="51" s="1"/>
  <c r="AK68" i="4" s="1"/>
  <c r="G61" i="51"/>
  <c r="I61" i="51" s="1"/>
  <c r="L61" i="51" s="1"/>
  <c r="AK64" i="4" s="1"/>
  <c r="G57" i="51"/>
  <c r="I57" i="51" s="1"/>
  <c r="L57" i="51" s="1"/>
  <c r="AK60" i="4" s="1"/>
  <c r="G53" i="51"/>
  <c r="I53" i="51" s="1"/>
  <c r="L53" i="51" s="1"/>
  <c r="AK56" i="4" s="1"/>
  <c r="G49" i="51"/>
  <c r="I49" i="51" s="1"/>
  <c r="L49" i="51" s="1"/>
  <c r="AK52" i="4" s="1"/>
  <c r="G45" i="51"/>
  <c r="I45" i="51" s="1"/>
  <c r="L45" i="51" s="1"/>
  <c r="AK48" i="4" s="1"/>
  <c r="G41" i="51"/>
  <c r="G37" i="51"/>
  <c r="I37" i="51" s="1"/>
  <c r="L37" i="51" s="1"/>
  <c r="AK40" i="4" s="1"/>
  <c r="G33" i="51"/>
  <c r="G29" i="51"/>
  <c r="I29" i="51" s="1"/>
  <c r="L29" i="51" s="1"/>
  <c r="AK32" i="4" s="1"/>
  <c r="G25" i="51"/>
  <c r="G21" i="51"/>
  <c r="G17" i="51"/>
  <c r="I17" i="51" s="1"/>
  <c r="L17" i="51" s="1"/>
  <c r="AK20" i="4" s="1"/>
  <c r="G13" i="51"/>
  <c r="G144" i="51"/>
  <c r="I144" i="51" s="1"/>
  <c r="L144" i="51" s="1"/>
  <c r="AK147" i="4" s="1"/>
  <c r="G124" i="51"/>
  <c r="G105" i="51"/>
  <c r="I105" i="51" s="1"/>
  <c r="L105" i="51" s="1"/>
  <c r="AK108" i="4" s="1"/>
  <c r="G148" i="51"/>
  <c r="I148" i="51" s="1"/>
  <c r="L148" i="51" s="1"/>
  <c r="AK151" i="4" s="1"/>
  <c r="G132" i="51"/>
  <c r="G52" i="51"/>
  <c r="I52" i="51" s="1"/>
  <c r="L52" i="51" s="1"/>
  <c r="AK55" i="4" s="1"/>
  <c r="G26" i="51"/>
  <c r="G23" i="51"/>
  <c r="G20" i="51"/>
  <c r="G11" i="51"/>
  <c r="I11" i="51" s="1"/>
  <c r="L11" i="51" s="1"/>
  <c r="AK14" i="4" s="1"/>
  <c r="G7" i="51"/>
  <c r="I7" i="51" s="1"/>
  <c r="L7" i="51" s="1"/>
  <c r="AK10" i="4" s="1"/>
  <c r="G42" i="51"/>
  <c r="I42" i="51" s="1"/>
  <c r="L42" i="51" s="1"/>
  <c r="AK45" i="4" s="1"/>
  <c r="G78" i="51"/>
  <c r="I78" i="51" s="1"/>
  <c r="L78" i="51" s="1"/>
  <c r="AK81" i="4" s="1"/>
  <c r="G71" i="51"/>
  <c r="I71" i="51" s="1"/>
  <c r="L71" i="51" s="1"/>
  <c r="AK74" i="4" s="1"/>
  <c r="G62" i="51"/>
  <c r="G55" i="51"/>
  <c r="G38" i="51"/>
  <c r="G35" i="51"/>
  <c r="I35" i="51" s="1"/>
  <c r="L35" i="51" s="1"/>
  <c r="AK38" i="4" s="1"/>
  <c r="G32" i="51"/>
  <c r="I32" i="51" s="1"/>
  <c r="L32" i="51" s="1"/>
  <c r="AK35" i="4" s="1"/>
  <c r="G99" i="51"/>
  <c r="I99" i="51" s="1"/>
  <c r="L99" i="51" s="1"/>
  <c r="AK102" i="4" s="1"/>
  <c r="G95" i="51"/>
  <c r="G91" i="51"/>
  <c r="G87" i="51"/>
  <c r="I87" i="51" s="1"/>
  <c r="L87" i="51" s="1"/>
  <c r="AK90" i="4" s="1"/>
  <c r="G50" i="51"/>
  <c r="G47" i="51"/>
  <c r="G44" i="51"/>
  <c r="G18" i="51"/>
  <c r="I18" i="51" s="1"/>
  <c r="L18" i="51" s="1"/>
  <c r="AK21" i="4" s="1"/>
  <c r="G15" i="51"/>
  <c r="I15" i="51" s="1"/>
  <c r="L15" i="51" s="1"/>
  <c r="AK18" i="4" s="1"/>
  <c r="G12" i="51"/>
  <c r="I12" i="51" s="1"/>
  <c r="L12" i="51" s="1"/>
  <c r="AK15" i="4" s="1"/>
  <c r="G8" i="51"/>
  <c r="I8" i="51" s="1"/>
  <c r="L8" i="51" s="1"/>
  <c r="AK11" i="4" s="1"/>
  <c r="G4" i="51"/>
  <c r="I4" i="51" s="1"/>
  <c r="L4" i="51" s="1"/>
  <c r="AK7" i="4" s="1"/>
  <c r="G103" i="51"/>
  <c r="I103" i="51" s="1"/>
  <c r="L103" i="51" s="1"/>
  <c r="AK106" i="4" s="1"/>
  <c r="G83" i="51"/>
  <c r="I83" i="51" s="1"/>
  <c r="L83" i="51" s="1"/>
  <c r="AK86" i="4" s="1"/>
  <c r="G74" i="51"/>
  <c r="G67" i="51"/>
  <c r="G58" i="51"/>
  <c r="G30" i="51"/>
  <c r="I30" i="51" s="1"/>
  <c r="L30" i="51" s="1"/>
  <c r="AK33" i="4" s="1"/>
  <c r="G27" i="51"/>
  <c r="I27" i="51" s="1"/>
  <c r="L27" i="51" s="1"/>
  <c r="AK30" i="4" s="1"/>
  <c r="G24" i="51"/>
  <c r="I24" i="51" s="1"/>
  <c r="L24" i="51" s="1"/>
  <c r="AK27" i="4" s="1"/>
  <c r="G39" i="51"/>
  <c r="I39" i="51" s="1"/>
  <c r="L39" i="51" s="1"/>
  <c r="AK42" i="4" s="1"/>
  <c r="G9" i="51"/>
  <c r="G98" i="51"/>
  <c r="I98" i="51" s="1"/>
  <c r="L98" i="51" s="1"/>
  <c r="AK101" i="4" s="1"/>
  <c r="G94" i="51"/>
  <c r="I94" i="51" s="1"/>
  <c r="L94" i="51" s="1"/>
  <c r="AK97" i="4" s="1"/>
  <c r="G90" i="51"/>
  <c r="I90" i="51" s="1"/>
  <c r="L90" i="51" s="1"/>
  <c r="AK93" i="4" s="1"/>
  <c r="G86" i="51"/>
  <c r="G79" i="51"/>
  <c r="I79" i="51" s="1"/>
  <c r="L79" i="51" s="1"/>
  <c r="AK82" i="4" s="1"/>
  <c r="G70" i="51"/>
  <c r="I70" i="51" s="1"/>
  <c r="L70" i="51" s="1"/>
  <c r="AK73" i="4" s="1"/>
  <c r="G63" i="51"/>
  <c r="I63" i="51" s="1"/>
  <c r="L63" i="51" s="1"/>
  <c r="AK66" i="4" s="1"/>
  <c r="G54" i="51"/>
  <c r="I54" i="51" s="1"/>
  <c r="L54" i="51" s="1"/>
  <c r="AK57" i="4" s="1"/>
  <c r="G51" i="51"/>
  <c r="I51" i="51" s="1"/>
  <c r="L51" i="51" s="1"/>
  <c r="AK54" i="4" s="1"/>
  <c r="G48" i="51"/>
  <c r="G22" i="51"/>
  <c r="G19" i="51"/>
  <c r="G16" i="51"/>
  <c r="G102" i="51"/>
  <c r="I102" i="51" s="1"/>
  <c r="L102" i="51" s="1"/>
  <c r="AK105" i="4" s="1"/>
  <c r="G34" i="51"/>
  <c r="G31" i="51"/>
  <c r="G28" i="51"/>
  <c r="G140" i="51"/>
  <c r="I140" i="51" s="1"/>
  <c r="L140" i="51" s="1"/>
  <c r="AK143" i="4" s="1"/>
  <c r="G128" i="51"/>
  <c r="G116" i="51"/>
  <c r="I116" i="51" s="1"/>
  <c r="L116" i="51" s="1"/>
  <c r="AK119" i="4" s="1"/>
  <c r="G82" i="51"/>
  <c r="I82" i="51" s="1"/>
  <c r="L82" i="51" s="1"/>
  <c r="AK85" i="4" s="1"/>
  <c r="G75" i="51"/>
  <c r="I75" i="51" s="1"/>
  <c r="L75" i="51" s="1"/>
  <c r="AK78" i="4" s="1"/>
  <c r="G66" i="51"/>
  <c r="I66" i="51" s="1"/>
  <c r="L66" i="51" s="1"/>
  <c r="AK69" i="4" s="1"/>
  <c r="G59" i="51"/>
  <c r="I59" i="51" s="1"/>
  <c r="L59" i="51" s="1"/>
  <c r="AK62" i="4" s="1"/>
  <c r="G46" i="51"/>
  <c r="I46" i="51" s="1"/>
  <c r="L46" i="51" s="1"/>
  <c r="AK49" i="4" s="1"/>
  <c r="G43" i="51"/>
  <c r="I43" i="51" s="1"/>
  <c r="L43" i="51" s="1"/>
  <c r="AK46" i="4" s="1"/>
  <c r="G40" i="51"/>
  <c r="I40" i="51" s="1"/>
  <c r="L40" i="51" s="1"/>
  <c r="AK43" i="4" s="1"/>
  <c r="G14" i="51"/>
  <c r="G3" i="51"/>
  <c r="G36" i="51"/>
  <c r="I36" i="51" s="1"/>
  <c r="L36" i="51" s="1"/>
  <c r="AK39" i="4" s="1"/>
  <c r="G5" i="51"/>
  <c r="I5" i="51" s="1"/>
  <c r="L5" i="51" s="1"/>
  <c r="AK8" i="4" s="1"/>
  <c r="G10" i="51"/>
  <c r="I10" i="51" s="1"/>
  <c r="L10" i="51" s="1"/>
  <c r="AK13" i="4" s="1"/>
  <c r="G6" i="51"/>
  <c r="I6" i="51" s="1"/>
  <c r="L6" i="51" s="1"/>
  <c r="AK9" i="4" s="1"/>
  <c r="G195" i="50"/>
  <c r="G195" i="49"/>
  <c r="H180" i="49"/>
  <c r="H176" i="49"/>
  <c r="H172" i="49"/>
  <c r="H168" i="49"/>
  <c r="H164" i="49"/>
  <c r="H160" i="49"/>
  <c r="H156" i="49"/>
  <c r="H152" i="49"/>
  <c r="H148" i="49"/>
  <c r="H144" i="49"/>
  <c r="H140" i="49"/>
  <c r="H136" i="49"/>
  <c r="H132" i="49"/>
  <c r="H128" i="49"/>
  <c r="H124" i="49"/>
  <c r="H181" i="49"/>
  <c r="H177" i="49"/>
  <c r="H173" i="49"/>
  <c r="H169" i="49"/>
  <c r="H165" i="49"/>
  <c r="H161" i="49"/>
  <c r="H157" i="49"/>
  <c r="H153" i="49"/>
  <c r="H149" i="49"/>
  <c r="H145" i="49"/>
  <c r="H141" i="49"/>
  <c r="H137" i="49"/>
  <c r="H133" i="49"/>
  <c r="H129" i="49"/>
  <c r="H125" i="49"/>
  <c r="H121" i="49"/>
  <c r="H117" i="49"/>
  <c r="H113" i="49"/>
  <c r="H109" i="49"/>
  <c r="H105" i="49"/>
  <c r="H101" i="49"/>
  <c r="H97" i="49"/>
  <c r="H93" i="49"/>
  <c r="H89" i="49"/>
  <c r="H85" i="49"/>
  <c r="H182" i="49"/>
  <c r="H178" i="49"/>
  <c r="H174" i="49"/>
  <c r="H170" i="49"/>
  <c r="H166" i="49"/>
  <c r="H162" i="49"/>
  <c r="H158" i="49"/>
  <c r="H154" i="49"/>
  <c r="H150" i="49"/>
  <c r="H146" i="49"/>
  <c r="H142" i="49"/>
  <c r="H138" i="49"/>
  <c r="H134" i="49"/>
  <c r="H130" i="49"/>
  <c r="H126" i="49"/>
  <c r="H122" i="49"/>
  <c r="H118" i="49"/>
  <c r="H114" i="49"/>
  <c r="H110" i="49"/>
  <c r="H106" i="49"/>
  <c r="H102" i="49"/>
  <c r="H98" i="49"/>
  <c r="H94" i="49"/>
  <c r="H90" i="49"/>
  <c r="H86" i="49"/>
  <c r="H120" i="49"/>
  <c r="H115" i="49"/>
  <c r="H99" i="49"/>
  <c r="H96" i="49"/>
  <c r="H83" i="49"/>
  <c r="H79" i="49"/>
  <c r="H75" i="49"/>
  <c r="H71" i="49"/>
  <c r="H67" i="49"/>
  <c r="H63" i="49"/>
  <c r="H59" i="49"/>
  <c r="H55" i="49"/>
  <c r="H51" i="49"/>
  <c r="H47" i="49"/>
  <c r="H43" i="49"/>
  <c r="H39" i="49"/>
  <c r="H35" i="49"/>
  <c r="H31" i="49"/>
  <c r="H27" i="49"/>
  <c r="H23" i="49"/>
  <c r="H19" i="49"/>
  <c r="H15" i="49"/>
  <c r="H11" i="49"/>
  <c r="H7" i="49"/>
  <c r="H112" i="49"/>
  <c r="H175" i="49"/>
  <c r="H167" i="49"/>
  <c r="H159" i="49"/>
  <c r="H151" i="49"/>
  <c r="H143" i="49"/>
  <c r="H135" i="49"/>
  <c r="H127" i="49"/>
  <c r="H103" i="49"/>
  <c r="H100" i="49"/>
  <c r="H87" i="49"/>
  <c r="H84" i="49"/>
  <c r="H80" i="49"/>
  <c r="H76" i="49"/>
  <c r="H72" i="49"/>
  <c r="H68" i="49"/>
  <c r="H64" i="49"/>
  <c r="H60" i="49"/>
  <c r="H56" i="49"/>
  <c r="H52" i="49"/>
  <c r="H48" i="49"/>
  <c r="H44" i="49"/>
  <c r="H40" i="49"/>
  <c r="H36" i="49"/>
  <c r="H119" i="49"/>
  <c r="H116" i="49"/>
  <c r="H107" i="49"/>
  <c r="H104" i="49"/>
  <c r="H91" i="49"/>
  <c r="H88" i="49"/>
  <c r="H81" i="49"/>
  <c r="H77" i="49"/>
  <c r="H73" i="49"/>
  <c r="H69" i="49"/>
  <c r="H65" i="49"/>
  <c r="H61" i="49"/>
  <c r="H57" i="49"/>
  <c r="H53" i="49"/>
  <c r="H49" i="49"/>
  <c r="H45" i="49"/>
  <c r="H41" i="49"/>
  <c r="H37" i="49"/>
  <c r="H33" i="49"/>
  <c r="H29" i="49"/>
  <c r="H25" i="49"/>
  <c r="H21" i="49"/>
  <c r="H17" i="49"/>
  <c r="H13" i="49"/>
  <c r="H9" i="49"/>
  <c r="H5" i="49"/>
  <c r="H171" i="49"/>
  <c r="H111" i="49"/>
  <c r="H108" i="49"/>
  <c r="H18" i="49"/>
  <c r="H10" i="49"/>
  <c r="H163" i="49"/>
  <c r="H78" i="49"/>
  <c r="H70" i="49"/>
  <c r="H62" i="49"/>
  <c r="H54" i="49"/>
  <c r="H46" i="49"/>
  <c r="H38" i="49"/>
  <c r="H28" i="49"/>
  <c r="H24" i="49"/>
  <c r="H14" i="49"/>
  <c r="H6" i="49"/>
  <c r="H155" i="49"/>
  <c r="H30" i="49"/>
  <c r="H147" i="49"/>
  <c r="H20" i="49"/>
  <c r="H12" i="49"/>
  <c r="H4" i="49"/>
  <c r="H139" i="49"/>
  <c r="H32" i="49"/>
  <c r="H22" i="49"/>
  <c r="H131" i="49"/>
  <c r="H95" i="49"/>
  <c r="H92" i="49"/>
  <c r="H82" i="49"/>
  <c r="H74" i="49"/>
  <c r="H66" i="49"/>
  <c r="H58" i="49"/>
  <c r="H50" i="49"/>
  <c r="H42" i="49"/>
  <c r="H34" i="49"/>
  <c r="H179" i="49"/>
  <c r="H26" i="49"/>
  <c r="H16" i="49"/>
  <c r="H8" i="49"/>
  <c r="H123" i="49"/>
  <c r="H6" i="48"/>
  <c r="I6" i="48" s="1"/>
  <c r="L6" i="48" s="1"/>
  <c r="AB9" i="4" s="1"/>
  <c r="H11" i="48"/>
  <c r="I11" i="48" s="1"/>
  <c r="L11" i="48" s="1"/>
  <c r="AB14" i="4" s="1"/>
  <c r="H109" i="48"/>
  <c r="H154" i="48"/>
  <c r="H13" i="48"/>
  <c r="H115" i="48"/>
  <c r="H171" i="48"/>
  <c r="I171" i="48" s="1"/>
  <c r="L171" i="48" s="1"/>
  <c r="AB174" i="4" s="1"/>
  <c r="H19" i="48"/>
  <c r="H37" i="48"/>
  <c r="H60" i="48"/>
  <c r="I60" i="48" s="1"/>
  <c r="L60" i="48" s="1"/>
  <c r="AB63" i="4" s="1"/>
  <c r="H83" i="48"/>
  <c r="H100" i="48"/>
  <c r="H116" i="48"/>
  <c r="H132" i="48"/>
  <c r="H140" i="48"/>
  <c r="H148" i="48"/>
  <c r="H156" i="48"/>
  <c r="H164" i="48"/>
  <c r="H172" i="48"/>
  <c r="H180" i="48"/>
  <c r="H35" i="48"/>
  <c r="H178" i="48"/>
  <c r="H99" i="48"/>
  <c r="H155" i="48"/>
  <c r="H20" i="48"/>
  <c r="I20" i="48" s="1"/>
  <c r="L20" i="48" s="1"/>
  <c r="AB23" i="4" s="1"/>
  <c r="H43" i="48"/>
  <c r="I43" i="48" s="1"/>
  <c r="L43" i="48" s="1"/>
  <c r="AB46" i="4" s="1"/>
  <c r="H61" i="48"/>
  <c r="H84" i="48"/>
  <c r="H101" i="48"/>
  <c r="I101" i="48" s="1"/>
  <c r="L101" i="48" s="1"/>
  <c r="AB104" i="4" s="1"/>
  <c r="H117" i="48"/>
  <c r="H133" i="48"/>
  <c r="H141" i="48"/>
  <c r="H149" i="48"/>
  <c r="I149" i="48" s="1"/>
  <c r="L149" i="48" s="1"/>
  <c r="AB152" i="4" s="1"/>
  <c r="H157" i="48"/>
  <c r="H165" i="48"/>
  <c r="H173" i="48"/>
  <c r="H181" i="48"/>
  <c r="H21" i="48"/>
  <c r="H44" i="48"/>
  <c r="H67" i="48"/>
  <c r="H85" i="48"/>
  <c r="I85" i="48" s="1"/>
  <c r="L85" i="48" s="1"/>
  <c r="AB88" i="4" s="1"/>
  <c r="H102" i="48"/>
  <c r="H118" i="48"/>
  <c r="H134" i="48"/>
  <c r="H142" i="48"/>
  <c r="H150" i="48"/>
  <c r="H158" i="48"/>
  <c r="I158" i="48" s="1"/>
  <c r="L158" i="48" s="1"/>
  <c r="AB161" i="4" s="1"/>
  <c r="H166" i="48"/>
  <c r="H174" i="48"/>
  <c r="H29" i="48"/>
  <c r="H93" i="48"/>
  <c r="H137" i="48"/>
  <c r="H153" i="48"/>
  <c r="H161" i="48"/>
  <c r="H177" i="48"/>
  <c r="I177" i="48" s="1"/>
  <c r="L177" i="48" s="1"/>
  <c r="AB180" i="4" s="1"/>
  <c r="H53" i="48"/>
  <c r="H94" i="48"/>
  <c r="I94" i="48" s="1"/>
  <c r="L94" i="48" s="1"/>
  <c r="AB97" i="4" s="1"/>
  <c r="H126" i="48"/>
  <c r="H146" i="48"/>
  <c r="H170" i="48"/>
  <c r="H59" i="48"/>
  <c r="I59" i="48" s="1"/>
  <c r="L59" i="48" s="1"/>
  <c r="AB62" i="4" s="1"/>
  <c r="H139" i="48"/>
  <c r="H163" i="48"/>
  <c r="I163" i="48" s="1"/>
  <c r="L163" i="48" s="1"/>
  <c r="AB166" i="4" s="1"/>
  <c r="H3" i="48"/>
  <c r="H36" i="48"/>
  <c r="H147" i="48"/>
  <c r="H4" i="48"/>
  <c r="I4" i="48" s="1"/>
  <c r="L4" i="48" s="1"/>
  <c r="AB7" i="4" s="1"/>
  <c r="H27" i="48"/>
  <c r="H45" i="48"/>
  <c r="H68" i="48"/>
  <c r="H91" i="48"/>
  <c r="H107" i="48"/>
  <c r="H123" i="48"/>
  <c r="I123" i="48" s="1"/>
  <c r="L123" i="48" s="1"/>
  <c r="AB126" i="4" s="1"/>
  <c r="H135" i="48"/>
  <c r="H143" i="48"/>
  <c r="H151" i="48"/>
  <c r="H159" i="48"/>
  <c r="H167" i="48"/>
  <c r="H175" i="48"/>
  <c r="H5" i="48"/>
  <c r="H28" i="48"/>
  <c r="I28" i="48" s="1"/>
  <c r="L28" i="48" s="1"/>
  <c r="AB31" i="4" s="1"/>
  <c r="H51" i="48"/>
  <c r="I51" i="48" s="1"/>
  <c r="L51" i="48" s="1"/>
  <c r="AB54" i="4" s="1"/>
  <c r="H69" i="48"/>
  <c r="H92" i="48"/>
  <c r="H108" i="48"/>
  <c r="H124" i="48"/>
  <c r="H136" i="48"/>
  <c r="H144" i="48"/>
  <c r="H152" i="48"/>
  <c r="H160" i="48"/>
  <c r="I160" i="48" s="1"/>
  <c r="L160" i="48" s="1"/>
  <c r="AB163" i="4" s="1"/>
  <c r="H168" i="48"/>
  <c r="H176" i="48"/>
  <c r="H52" i="48"/>
  <c r="H75" i="48"/>
  <c r="H125" i="48"/>
  <c r="H145" i="48"/>
  <c r="H169" i="48"/>
  <c r="I169" i="48" s="1"/>
  <c r="L169" i="48" s="1"/>
  <c r="AB172" i="4" s="1"/>
  <c r="H12" i="48"/>
  <c r="I12" i="48" s="1"/>
  <c r="L12" i="48" s="1"/>
  <c r="AB15" i="4" s="1"/>
  <c r="H76" i="48"/>
  <c r="I76" i="48" s="1"/>
  <c r="L76" i="48" s="1"/>
  <c r="AB79" i="4" s="1"/>
  <c r="H110" i="48"/>
  <c r="H138" i="48"/>
  <c r="H162" i="48"/>
  <c r="H77" i="48"/>
  <c r="I77" i="48" s="1"/>
  <c r="L77" i="48" s="1"/>
  <c r="AB80" i="4" s="1"/>
  <c r="H131" i="48"/>
  <c r="H179" i="48"/>
  <c r="H114" i="48"/>
  <c r="H50" i="48"/>
  <c r="H121" i="48"/>
  <c r="H57" i="48"/>
  <c r="I57" i="48" s="1"/>
  <c r="L57" i="48" s="1"/>
  <c r="AB60" i="4" s="1"/>
  <c r="H120" i="48"/>
  <c r="H56" i="48"/>
  <c r="H119" i="48"/>
  <c r="H55" i="48"/>
  <c r="H78" i="48"/>
  <c r="H14" i="48"/>
  <c r="H106" i="48"/>
  <c r="H42" i="48"/>
  <c r="I42" i="48" s="1"/>
  <c r="L42" i="48" s="1"/>
  <c r="AB45" i="4" s="1"/>
  <c r="H113" i="48"/>
  <c r="H49" i="48"/>
  <c r="H112" i="48"/>
  <c r="H48" i="48"/>
  <c r="I48" i="48" s="1"/>
  <c r="L48" i="48" s="1"/>
  <c r="AB51" i="4" s="1"/>
  <c r="H111" i="48"/>
  <c r="I111" i="48" s="1"/>
  <c r="L111" i="48" s="1"/>
  <c r="AB114" i="4" s="1"/>
  <c r="H47" i="48"/>
  <c r="H70" i="48"/>
  <c r="H98" i="48"/>
  <c r="I98" i="48" s="1"/>
  <c r="L98" i="48" s="1"/>
  <c r="AB101" i="4" s="1"/>
  <c r="H34" i="48"/>
  <c r="H105" i="48"/>
  <c r="H41" i="48"/>
  <c r="H104" i="48"/>
  <c r="H40" i="48"/>
  <c r="H103" i="48"/>
  <c r="H39" i="48"/>
  <c r="H62" i="48"/>
  <c r="I62" i="48" s="1"/>
  <c r="L62" i="48" s="1"/>
  <c r="AB65" i="4" s="1"/>
  <c r="H90" i="48"/>
  <c r="H26" i="48"/>
  <c r="H97" i="48"/>
  <c r="H33" i="48"/>
  <c r="H96" i="48"/>
  <c r="I96" i="48" s="1"/>
  <c r="L96" i="48" s="1"/>
  <c r="AB99" i="4" s="1"/>
  <c r="H32" i="48"/>
  <c r="H95" i="48"/>
  <c r="H31" i="48"/>
  <c r="H54" i="48"/>
  <c r="H58" i="48"/>
  <c r="H129" i="48"/>
  <c r="H128" i="48"/>
  <c r="H127" i="48"/>
  <c r="H86" i="48"/>
  <c r="H82" i="48"/>
  <c r="H18" i="48"/>
  <c r="H89" i="48"/>
  <c r="H25" i="48"/>
  <c r="H88" i="48"/>
  <c r="H24" i="48"/>
  <c r="H87" i="48"/>
  <c r="H23" i="48"/>
  <c r="H46" i="48"/>
  <c r="H74" i="48"/>
  <c r="H10" i="48"/>
  <c r="H81" i="48"/>
  <c r="H17" i="48"/>
  <c r="H80" i="48"/>
  <c r="H16" i="48"/>
  <c r="H79" i="48"/>
  <c r="H15" i="48"/>
  <c r="H38" i="48"/>
  <c r="H130" i="48"/>
  <c r="H66" i="48"/>
  <c r="H182" i="48"/>
  <c r="H73" i="48"/>
  <c r="H9" i="48"/>
  <c r="H72" i="48"/>
  <c r="H8" i="48"/>
  <c r="H71" i="48"/>
  <c r="I71" i="48" s="1"/>
  <c r="L71" i="48" s="1"/>
  <c r="AB74" i="4" s="1"/>
  <c r="H7" i="48"/>
  <c r="H30" i="48"/>
  <c r="H122" i="48"/>
  <c r="I122" i="48" s="1"/>
  <c r="L122" i="48" s="1"/>
  <c r="AB125" i="4" s="1"/>
  <c r="H65" i="48"/>
  <c r="H64" i="48"/>
  <c r="H63" i="48"/>
  <c r="H22" i="48"/>
  <c r="H183" i="48"/>
  <c r="I173" i="48"/>
  <c r="L173" i="48" s="1"/>
  <c r="AB176" i="4" s="1"/>
  <c r="I141" i="48"/>
  <c r="L141" i="48" s="1"/>
  <c r="AB144" i="4" s="1"/>
  <c r="I137" i="48"/>
  <c r="L137" i="48" s="1"/>
  <c r="AB140" i="4" s="1"/>
  <c r="I105" i="48"/>
  <c r="L105" i="48" s="1"/>
  <c r="AB108" i="4" s="1"/>
  <c r="I154" i="48"/>
  <c r="L154" i="48" s="1"/>
  <c r="AB157" i="4" s="1"/>
  <c r="I130" i="48"/>
  <c r="L130" i="48" s="1"/>
  <c r="AB133" i="4" s="1"/>
  <c r="I132" i="48"/>
  <c r="L132" i="48" s="1"/>
  <c r="AB135" i="4" s="1"/>
  <c r="I92" i="48"/>
  <c r="L92" i="48" s="1"/>
  <c r="AB95" i="4" s="1"/>
  <c r="I140" i="48"/>
  <c r="L140" i="48" s="1"/>
  <c r="AB143" i="4" s="1"/>
  <c r="I95" i="48"/>
  <c r="L95" i="48" s="1"/>
  <c r="AB98" i="4" s="1"/>
  <c r="I159" i="48"/>
  <c r="L159" i="48" s="1"/>
  <c r="AB162" i="4" s="1"/>
  <c r="I10" i="48"/>
  <c r="L10" i="48" s="1"/>
  <c r="AB13" i="4" s="1"/>
  <c r="I56" i="48"/>
  <c r="L56" i="48" s="1"/>
  <c r="AB59" i="4" s="1"/>
  <c r="I7" i="48"/>
  <c r="L7" i="48" s="1"/>
  <c r="AB10" i="4" s="1"/>
  <c r="I175" i="48"/>
  <c r="L175" i="48" s="1"/>
  <c r="AB178" i="4" s="1"/>
  <c r="I120" i="48"/>
  <c r="L120" i="48" s="1"/>
  <c r="AB123" i="4" s="1"/>
  <c r="I100" i="48"/>
  <c r="L100" i="48" s="1"/>
  <c r="AB103" i="4" s="1"/>
  <c r="I90" i="48"/>
  <c r="L90" i="48" s="1"/>
  <c r="AB93" i="4" s="1"/>
  <c r="I81" i="48"/>
  <c r="L81" i="48" s="1"/>
  <c r="AB84" i="4" s="1"/>
  <c r="I8" i="48"/>
  <c r="L8" i="48" s="1"/>
  <c r="AB11" i="4" s="1"/>
  <c r="G195" i="48"/>
  <c r="I84" i="47"/>
  <c r="L84" i="47" s="1"/>
  <c r="Y87" i="4" s="1"/>
  <c r="I116" i="47"/>
  <c r="L116" i="47" s="1"/>
  <c r="Y119" i="4" s="1"/>
  <c r="I72" i="47"/>
  <c r="L72" i="47" s="1"/>
  <c r="Y75" i="4" s="1"/>
  <c r="I174" i="47"/>
  <c r="L174" i="47" s="1"/>
  <c r="Y177" i="4" s="1"/>
  <c r="I60" i="47"/>
  <c r="L60" i="47" s="1"/>
  <c r="Y63" i="4" s="1"/>
  <c r="I67" i="47"/>
  <c r="L67" i="47" s="1"/>
  <c r="Y70" i="4" s="1"/>
  <c r="I115" i="47"/>
  <c r="L115" i="47" s="1"/>
  <c r="Y118" i="4" s="1"/>
  <c r="I21" i="47"/>
  <c r="L21" i="47" s="1"/>
  <c r="Y24" i="4" s="1"/>
  <c r="I58" i="47"/>
  <c r="L58" i="47" s="1"/>
  <c r="Y61" i="4" s="1"/>
  <c r="I28" i="47"/>
  <c r="L28" i="47" s="1"/>
  <c r="Y31" i="4" s="1"/>
  <c r="I31" i="47"/>
  <c r="L31" i="47" s="1"/>
  <c r="Y34" i="4" s="1"/>
  <c r="I145" i="47"/>
  <c r="L145" i="47" s="1"/>
  <c r="Y148" i="4" s="1"/>
  <c r="I177" i="47"/>
  <c r="L177" i="47" s="1"/>
  <c r="Y180" i="4" s="1"/>
  <c r="I53" i="47"/>
  <c r="L53" i="47" s="1"/>
  <c r="Y56" i="4" s="1"/>
  <c r="I85" i="47"/>
  <c r="L85" i="47" s="1"/>
  <c r="Y88" i="4" s="1"/>
  <c r="I117" i="47"/>
  <c r="L117" i="47" s="1"/>
  <c r="Y120" i="4" s="1"/>
  <c r="I147" i="47"/>
  <c r="L147" i="47" s="1"/>
  <c r="Y150" i="4" s="1"/>
  <c r="I179" i="47"/>
  <c r="L179" i="47" s="1"/>
  <c r="Y182" i="4" s="1"/>
  <c r="I162" i="47"/>
  <c r="L162" i="47" s="1"/>
  <c r="Y165" i="4" s="1"/>
  <c r="I55" i="47"/>
  <c r="L55" i="47" s="1"/>
  <c r="Y58" i="4" s="1"/>
  <c r="I8" i="47"/>
  <c r="L8" i="47" s="1"/>
  <c r="Y11" i="4" s="1"/>
  <c r="I102" i="47"/>
  <c r="L102" i="47" s="1"/>
  <c r="Y105" i="4" s="1"/>
  <c r="I132" i="47"/>
  <c r="L132" i="47" s="1"/>
  <c r="Y135" i="4" s="1"/>
  <c r="I164" i="47"/>
  <c r="L164" i="47" s="1"/>
  <c r="Y167" i="4" s="1"/>
  <c r="I22" i="47"/>
  <c r="L22" i="47" s="1"/>
  <c r="Y25" i="4" s="1"/>
  <c r="I5" i="47"/>
  <c r="L5" i="47" s="1"/>
  <c r="Y8" i="4" s="1"/>
  <c r="I33" i="47"/>
  <c r="L33" i="47" s="1"/>
  <c r="Y36" i="4" s="1"/>
  <c r="I178" i="47"/>
  <c r="L178" i="47" s="1"/>
  <c r="Y181" i="4" s="1"/>
  <c r="I7" i="47"/>
  <c r="L7" i="47" s="1"/>
  <c r="Y10" i="4" s="1"/>
  <c r="I78" i="47"/>
  <c r="L78" i="47" s="1"/>
  <c r="Y81" i="4" s="1"/>
  <c r="I110" i="47"/>
  <c r="L110" i="47" s="1"/>
  <c r="Y113" i="4" s="1"/>
  <c r="I140" i="47"/>
  <c r="L140" i="47" s="1"/>
  <c r="Y143" i="4" s="1"/>
  <c r="I172" i="47"/>
  <c r="L172" i="47" s="1"/>
  <c r="Y175" i="4" s="1"/>
  <c r="I80" i="47"/>
  <c r="L80" i="47" s="1"/>
  <c r="Y83" i="4" s="1"/>
  <c r="I39" i="47"/>
  <c r="L39" i="47" s="1"/>
  <c r="Y42" i="4" s="1"/>
  <c r="I29" i="47"/>
  <c r="L29" i="47" s="1"/>
  <c r="Y32" i="4" s="1"/>
  <c r="I92" i="47"/>
  <c r="L92" i="47" s="1"/>
  <c r="Y95" i="4" s="1"/>
  <c r="I16" i="47"/>
  <c r="L16" i="47" s="1"/>
  <c r="Y19" i="4" s="1"/>
  <c r="I91" i="47"/>
  <c r="L91" i="47" s="1"/>
  <c r="Y94" i="4" s="1"/>
  <c r="I20" i="47"/>
  <c r="L20" i="47" s="1"/>
  <c r="Y23" i="4" s="1"/>
  <c r="I27" i="47"/>
  <c r="L27" i="47" s="1"/>
  <c r="Y30" i="4" s="1"/>
  <c r="I103" i="47"/>
  <c r="L103" i="47" s="1"/>
  <c r="Y106" i="4" s="1"/>
  <c r="I59" i="47"/>
  <c r="L59" i="47" s="1"/>
  <c r="Y62" i="4" s="1"/>
  <c r="I48" i="47"/>
  <c r="L48" i="47" s="1"/>
  <c r="Y51" i="4" s="1"/>
  <c r="I153" i="47"/>
  <c r="L153" i="47" s="1"/>
  <c r="Y156" i="4" s="1"/>
  <c r="I61" i="47"/>
  <c r="L61" i="47" s="1"/>
  <c r="Y64" i="4" s="1"/>
  <c r="I93" i="47"/>
  <c r="L93" i="47" s="1"/>
  <c r="Y96" i="4" s="1"/>
  <c r="I125" i="47"/>
  <c r="L125" i="47" s="1"/>
  <c r="Y128" i="4" s="1"/>
  <c r="I155" i="47"/>
  <c r="L155" i="47" s="1"/>
  <c r="Y158" i="4" s="1"/>
  <c r="G200" i="45"/>
  <c r="H180" i="44"/>
  <c r="H176" i="44"/>
  <c r="H172" i="44"/>
  <c r="H168" i="44"/>
  <c r="H164" i="44"/>
  <c r="H160" i="44"/>
  <c r="H156" i="44"/>
  <c r="H152" i="44"/>
  <c r="H148" i="44"/>
  <c r="H144" i="44"/>
  <c r="H140" i="44"/>
  <c r="H136" i="44"/>
  <c r="H132" i="44"/>
  <c r="H128" i="44"/>
  <c r="H124" i="44"/>
  <c r="H120" i="44"/>
  <c r="H116" i="44"/>
  <c r="H112" i="44"/>
  <c r="H108" i="44"/>
  <c r="H104" i="44"/>
  <c r="H100" i="44"/>
  <c r="H96" i="44"/>
  <c r="H92" i="44"/>
  <c r="H88" i="44"/>
  <c r="H84" i="44"/>
  <c r="H80" i="44"/>
  <c r="H181" i="44"/>
  <c r="H177" i="44"/>
  <c r="H173" i="44"/>
  <c r="H169" i="44"/>
  <c r="H165" i="44"/>
  <c r="H161" i="44"/>
  <c r="H157" i="44"/>
  <c r="H153" i="44"/>
  <c r="H149" i="44"/>
  <c r="H145" i="44"/>
  <c r="H141" i="44"/>
  <c r="H137" i="44"/>
  <c r="H133" i="44"/>
  <c r="H129" i="44"/>
  <c r="H125" i="44"/>
  <c r="H121" i="44"/>
  <c r="H117" i="44"/>
  <c r="H113" i="44"/>
  <c r="H109" i="44"/>
  <c r="H105" i="44"/>
  <c r="H101" i="44"/>
  <c r="H97" i="44"/>
  <c r="H93" i="44"/>
  <c r="H89" i="44"/>
  <c r="H85" i="44"/>
  <c r="H81" i="44"/>
  <c r="H182" i="44"/>
  <c r="H178" i="44"/>
  <c r="H174" i="44"/>
  <c r="H170" i="44"/>
  <c r="H166" i="44"/>
  <c r="H162" i="44"/>
  <c r="H158" i="44"/>
  <c r="H154" i="44"/>
  <c r="H150" i="44"/>
  <c r="H146" i="44"/>
  <c r="H142" i="44"/>
  <c r="H138" i="44"/>
  <c r="H134" i="44"/>
  <c r="H130" i="44"/>
  <c r="H126" i="44"/>
  <c r="H122" i="44"/>
  <c r="H118" i="44"/>
  <c r="H114" i="44"/>
  <c r="H110" i="44"/>
  <c r="H106" i="44"/>
  <c r="H102" i="44"/>
  <c r="H98" i="44"/>
  <c r="H94" i="44"/>
  <c r="H90" i="44"/>
  <c r="H86" i="44"/>
  <c r="H82" i="44"/>
  <c r="H78" i="44"/>
  <c r="H107" i="44"/>
  <c r="H175" i="44"/>
  <c r="H167" i="44"/>
  <c r="H159" i="44"/>
  <c r="H151" i="44"/>
  <c r="H143" i="44"/>
  <c r="H135" i="44"/>
  <c r="H127" i="44"/>
  <c r="H119" i="44"/>
  <c r="H111" i="44"/>
  <c r="H103" i="44"/>
  <c r="H83" i="44"/>
  <c r="H77" i="44"/>
  <c r="H73" i="44"/>
  <c r="H95" i="44"/>
  <c r="H179" i="44"/>
  <c r="H171" i="44"/>
  <c r="H163" i="44"/>
  <c r="H155" i="44"/>
  <c r="H147" i="44"/>
  <c r="H139" i="44"/>
  <c r="H131" i="44"/>
  <c r="H123" i="44"/>
  <c r="H115" i="44"/>
  <c r="H87" i="44"/>
  <c r="H3" i="44"/>
  <c r="H72" i="44"/>
  <c r="H59" i="44"/>
  <c r="H57" i="44"/>
  <c r="H42" i="44"/>
  <c r="H40" i="44"/>
  <c r="H34" i="44"/>
  <c r="H25" i="44"/>
  <c r="H18" i="44"/>
  <c r="H9" i="44"/>
  <c r="H66" i="44"/>
  <c r="H22" i="44"/>
  <c r="H91" i="44"/>
  <c r="H68" i="44"/>
  <c r="H53" i="44"/>
  <c r="H38" i="44"/>
  <c r="H27" i="44"/>
  <c r="H11" i="44"/>
  <c r="H4" i="44"/>
  <c r="H74" i="44"/>
  <c r="H63" i="44"/>
  <c r="H61" i="44"/>
  <c r="H46" i="44"/>
  <c r="H44" i="44"/>
  <c r="H32" i="44"/>
  <c r="H23" i="44"/>
  <c r="H16" i="44"/>
  <c r="H7" i="44"/>
  <c r="H51" i="44"/>
  <c r="H29" i="44"/>
  <c r="H79" i="44"/>
  <c r="H55" i="44"/>
  <c r="H20" i="44"/>
  <c r="H76" i="44"/>
  <c r="H67" i="44"/>
  <c r="H65" i="44"/>
  <c r="H50" i="44"/>
  <c r="H48" i="44"/>
  <c r="H30" i="44"/>
  <c r="H21" i="44"/>
  <c r="H14" i="44"/>
  <c r="H5" i="44"/>
  <c r="H64" i="44"/>
  <c r="H13" i="44"/>
  <c r="H70" i="44"/>
  <c r="H36" i="44"/>
  <c r="H71" i="44"/>
  <c r="H69" i="44"/>
  <c r="H54" i="44"/>
  <c r="H52" i="44"/>
  <c r="H39" i="44"/>
  <c r="H37" i="44"/>
  <c r="H35" i="44"/>
  <c r="H28" i="44"/>
  <c r="H19" i="44"/>
  <c r="H12" i="44"/>
  <c r="H99" i="44"/>
  <c r="H58" i="44"/>
  <c r="H56" i="44"/>
  <c r="H43" i="44"/>
  <c r="H41" i="44"/>
  <c r="H33" i="44"/>
  <c r="H26" i="44"/>
  <c r="H17" i="44"/>
  <c r="H10" i="44"/>
  <c r="H75" i="44"/>
  <c r="H62" i="44"/>
  <c r="H60" i="44"/>
  <c r="H47" i="44"/>
  <c r="H45" i="44"/>
  <c r="H31" i="44"/>
  <c r="H24" i="44"/>
  <c r="H15" i="44"/>
  <c r="H8" i="44"/>
  <c r="H49" i="44"/>
  <c r="H6" i="44"/>
  <c r="G183" i="44"/>
  <c r="G179" i="44"/>
  <c r="G175" i="44"/>
  <c r="G171" i="44"/>
  <c r="I171" i="44" s="1"/>
  <c r="L171" i="44" s="1"/>
  <c r="S174" i="4" s="1"/>
  <c r="G167" i="44"/>
  <c r="G163" i="44"/>
  <c r="G159" i="44"/>
  <c r="I159" i="44" s="1"/>
  <c r="L159" i="44" s="1"/>
  <c r="S162" i="4" s="1"/>
  <c r="G155" i="44"/>
  <c r="G151" i="44"/>
  <c r="G147" i="44"/>
  <c r="I147" i="44" s="1"/>
  <c r="L147" i="44" s="1"/>
  <c r="S150" i="4" s="1"/>
  <c r="G143" i="44"/>
  <c r="G139" i="44"/>
  <c r="G135" i="44"/>
  <c r="G131" i="44"/>
  <c r="G127" i="44"/>
  <c r="G123" i="44"/>
  <c r="G119" i="44"/>
  <c r="G115" i="44"/>
  <c r="G111" i="44"/>
  <c r="G107" i="44"/>
  <c r="I107" i="44" s="1"/>
  <c r="L107" i="44" s="1"/>
  <c r="S110" i="4" s="1"/>
  <c r="G180" i="44"/>
  <c r="I180" i="44" s="1"/>
  <c r="L180" i="44" s="1"/>
  <c r="S183" i="4" s="1"/>
  <c r="G176" i="44"/>
  <c r="I176" i="44" s="1"/>
  <c r="L176" i="44" s="1"/>
  <c r="S179" i="4" s="1"/>
  <c r="G172" i="44"/>
  <c r="I172" i="44" s="1"/>
  <c r="L172" i="44" s="1"/>
  <c r="S175" i="4" s="1"/>
  <c r="G168" i="44"/>
  <c r="I168" i="44" s="1"/>
  <c r="L168" i="44" s="1"/>
  <c r="S171" i="4" s="1"/>
  <c r="G164" i="44"/>
  <c r="I164" i="44" s="1"/>
  <c r="L164" i="44" s="1"/>
  <c r="S167" i="4" s="1"/>
  <c r="G160" i="44"/>
  <c r="I160" i="44" s="1"/>
  <c r="L160" i="44" s="1"/>
  <c r="S163" i="4" s="1"/>
  <c r="G156" i="44"/>
  <c r="I156" i="44" s="1"/>
  <c r="L156" i="44" s="1"/>
  <c r="S159" i="4" s="1"/>
  <c r="G152" i="44"/>
  <c r="I152" i="44" s="1"/>
  <c r="L152" i="44" s="1"/>
  <c r="S155" i="4" s="1"/>
  <c r="G148" i="44"/>
  <c r="I148" i="44" s="1"/>
  <c r="L148" i="44" s="1"/>
  <c r="S151" i="4" s="1"/>
  <c r="G144" i="44"/>
  <c r="I144" i="44" s="1"/>
  <c r="L144" i="44" s="1"/>
  <c r="S147" i="4" s="1"/>
  <c r="G140" i="44"/>
  <c r="I140" i="44" s="1"/>
  <c r="L140" i="44" s="1"/>
  <c r="S143" i="4" s="1"/>
  <c r="G136" i="44"/>
  <c r="I136" i="44" s="1"/>
  <c r="L136" i="44" s="1"/>
  <c r="S139" i="4" s="1"/>
  <c r="G132" i="44"/>
  <c r="I132" i="44" s="1"/>
  <c r="L132" i="44" s="1"/>
  <c r="S135" i="4" s="1"/>
  <c r="G128" i="44"/>
  <c r="I128" i="44" s="1"/>
  <c r="L128" i="44" s="1"/>
  <c r="S131" i="4" s="1"/>
  <c r="G124" i="44"/>
  <c r="I124" i="44" s="1"/>
  <c r="L124" i="44" s="1"/>
  <c r="S127" i="4" s="1"/>
  <c r="G120" i="44"/>
  <c r="I120" i="44" s="1"/>
  <c r="L120" i="44" s="1"/>
  <c r="S123" i="4" s="1"/>
  <c r="G116" i="44"/>
  <c r="I116" i="44" s="1"/>
  <c r="L116" i="44" s="1"/>
  <c r="S119" i="4" s="1"/>
  <c r="G112" i="44"/>
  <c r="I112" i="44" s="1"/>
  <c r="L112" i="44" s="1"/>
  <c r="S115" i="4" s="1"/>
  <c r="G108" i="44"/>
  <c r="I108" i="44" s="1"/>
  <c r="L108" i="44" s="1"/>
  <c r="S111" i="4" s="1"/>
  <c r="G181" i="44"/>
  <c r="G177" i="44"/>
  <c r="G173" i="44"/>
  <c r="I173" i="44" s="1"/>
  <c r="L173" i="44" s="1"/>
  <c r="S176" i="4" s="1"/>
  <c r="G169" i="44"/>
  <c r="G165" i="44"/>
  <c r="G161" i="44"/>
  <c r="G157" i="44"/>
  <c r="I157" i="44" s="1"/>
  <c r="L157" i="44" s="1"/>
  <c r="S160" i="4" s="1"/>
  <c r="G153" i="44"/>
  <c r="G149" i="44"/>
  <c r="I149" i="44" s="1"/>
  <c r="L149" i="44" s="1"/>
  <c r="S152" i="4" s="1"/>
  <c r="G145" i="44"/>
  <c r="G141" i="44"/>
  <c r="I141" i="44" s="1"/>
  <c r="L141" i="44" s="1"/>
  <c r="S144" i="4" s="1"/>
  <c r="G137" i="44"/>
  <c r="G133" i="44"/>
  <c r="G129" i="44"/>
  <c r="G125" i="44"/>
  <c r="I125" i="44" s="1"/>
  <c r="L125" i="44" s="1"/>
  <c r="S128" i="4" s="1"/>
  <c r="G121" i="44"/>
  <c r="G117" i="44"/>
  <c r="I117" i="44" s="1"/>
  <c r="L117" i="44" s="1"/>
  <c r="S120" i="4" s="1"/>
  <c r="G113" i="44"/>
  <c r="G109" i="44"/>
  <c r="I109" i="44" s="1"/>
  <c r="L109" i="44" s="1"/>
  <c r="S112" i="4" s="1"/>
  <c r="G105" i="44"/>
  <c r="G102" i="44"/>
  <c r="I102" i="44" s="1"/>
  <c r="L102" i="44" s="1"/>
  <c r="S105" i="4" s="1"/>
  <c r="G99" i="44"/>
  <c r="I99" i="44" s="1"/>
  <c r="L99" i="44" s="1"/>
  <c r="S102" i="4" s="1"/>
  <c r="G178" i="44"/>
  <c r="G170" i="44"/>
  <c r="G162" i="44"/>
  <c r="I162" i="44" s="1"/>
  <c r="L162" i="44" s="1"/>
  <c r="S165" i="4" s="1"/>
  <c r="G154" i="44"/>
  <c r="G146" i="44"/>
  <c r="I146" i="44" s="1"/>
  <c r="L146" i="44" s="1"/>
  <c r="S149" i="4" s="1"/>
  <c r="G138" i="44"/>
  <c r="G130" i="44"/>
  <c r="G122" i="44"/>
  <c r="G114" i="44"/>
  <c r="G100" i="44"/>
  <c r="G97" i="44"/>
  <c r="G94" i="44"/>
  <c r="G91" i="44"/>
  <c r="I91" i="44" s="1"/>
  <c r="L91" i="44" s="1"/>
  <c r="S94" i="4" s="1"/>
  <c r="G76" i="44"/>
  <c r="G72" i="44"/>
  <c r="G68" i="44"/>
  <c r="G64" i="44"/>
  <c r="I64" i="44" s="1"/>
  <c r="L64" i="44" s="1"/>
  <c r="S67" i="4" s="1"/>
  <c r="G60" i="44"/>
  <c r="G56" i="44"/>
  <c r="G52" i="44"/>
  <c r="G48" i="44"/>
  <c r="I48" i="44" s="1"/>
  <c r="L48" i="44" s="1"/>
  <c r="S51" i="4" s="1"/>
  <c r="G44" i="44"/>
  <c r="G40" i="44"/>
  <c r="G36" i="44"/>
  <c r="G32" i="44"/>
  <c r="I32" i="44" s="1"/>
  <c r="L32" i="44" s="1"/>
  <c r="S35" i="4" s="1"/>
  <c r="G28" i="44"/>
  <c r="G24" i="44"/>
  <c r="G20" i="44"/>
  <c r="G16" i="44"/>
  <c r="I16" i="44" s="1"/>
  <c r="L16" i="44" s="1"/>
  <c r="S19" i="4" s="1"/>
  <c r="G12" i="44"/>
  <c r="G8" i="44"/>
  <c r="G103" i="44"/>
  <c r="G80" i="44"/>
  <c r="I80" i="44" s="1"/>
  <c r="L80" i="44" s="1"/>
  <c r="S83" i="4" s="1"/>
  <c r="G106" i="44"/>
  <c r="G92" i="44"/>
  <c r="G89" i="44"/>
  <c r="G86" i="44"/>
  <c r="I86" i="44" s="1"/>
  <c r="L86" i="44" s="1"/>
  <c r="S89" i="4" s="1"/>
  <c r="G83" i="44"/>
  <c r="I83" i="44" s="1"/>
  <c r="L83" i="44" s="1"/>
  <c r="S86" i="4" s="1"/>
  <c r="G77" i="44"/>
  <c r="G73" i="44"/>
  <c r="G69" i="44"/>
  <c r="G65" i="44"/>
  <c r="G61" i="44"/>
  <c r="G57" i="44"/>
  <c r="G53" i="44"/>
  <c r="G49" i="44"/>
  <c r="G45" i="44"/>
  <c r="G41" i="44"/>
  <c r="G37" i="44"/>
  <c r="G84" i="44"/>
  <c r="I84" i="44" s="1"/>
  <c r="L84" i="44" s="1"/>
  <c r="S87" i="4" s="1"/>
  <c r="G81" i="44"/>
  <c r="I81" i="44" s="1"/>
  <c r="L81" i="44" s="1"/>
  <c r="S84" i="4" s="1"/>
  <c r="G78" i="44"/>
  <c r="G74" i="44"/>
  <c r="G70" i="44"/>
  <c r="G66" i="44"/>
  <c r="I66" i="44" s="1"/>
  <c r="L66" i="44" s="1"/>
  <c r="S69" i="4" s="1"/>
  <c r="G62" i="44"/>
  <c r="G58" i="44"/>
  <c r="I58" i="44" s="1"/>
  <c r="L58" i="44" s="1"/>
  <c r="S61" i="4" s="1"/>
  <c r="G54" i="44"/>
  <c r="I54" i="44" s="1"/>
  <c r="L54" i="44" s="1"/>
  <c r="S57" i="4" s="1"/>
  <c r="G50" i="44"/>
  <c r="G46" i="44"/>
  <c r="G42" i="44"/>
  <c r="I42" i="44" s="1"/>
  <c r="L42" i="44" s="1"/>
  <c r="S45" i="4" s="1"/>
  <c r="G38" i="44"/>
  <c r="G34" i="44"/>
  <c r="I34" i="44" s="1"/>
  <c r="L34" i="44" s="1"/>
  <c r="S37" i="4" s="1"/>
  <c r="G30" i="44"/>
  <c r="G26" i="44"/>
  <c r="G22" i="44"/>
  <c r="G18" i="44"/>
  <c r="I18" i="44" s="1"/>
  <c r="L18" i="44" s="1"/>
  <c r="S21" i="4" s="1"/>
  <c r="G14" i="44"/>
  <c r="I14" i="44" s="1"/>
  <c r="L14" i="44" s="1"/>
  <c r="S17" i="4" s="1"/>
  <c r="G10" i="44"/>
  <c r="I10" i="44" s="1"/>
  <c r="L10" i="44" s="1"/>
  <c r="S13" i="4" s="1"/>
  <c r="G6" i="44"/>
  <c r="G166" i="44"/>
  <c r="I166" i="44" s="1"/>
  <c r="L166" i="44" s="1"/>
  <c r="S169" i="4" s="1"/>
  <c r="G88" i="44"/>
  <c r="G79" i="44"/>
  <c r="G55" i="44"/>
  <c r="G27" i="44"/>
  <c r="I27" i="44" s="1"/>
  <c r="L27" i="44" s="1"/>
  <c r="S30" i="4" s="1"/>
  <c r="G11" i="44"/>
  <c r="G4" i="44"/>
  <c r="I4" i="44" s="1"/>
  <c r="L4" i="44" s="1"/>
  <c r="S7" i="4" s="1"/>
  <c r="G75" i="44"/>
  <c r="I75" i="44" s="1"/>
  <c r="L75" i="44" s="1"/>
  <c r="S78" i="4" s="1"/>
  <c r="G15" i="44"/>
  <c r="I15" i="44" s="1"/>
  <c r="L15" i="44" s="1"/>
  <c r="S18" i="4" s="1"/>
  <c r="G29" i="44"/>
  <c r="G142" i="44"/>
  <c r="G93" i="44"/>
  <c r="I93" i="44" s="1"/>
  <c r="L93" i="44" s="1"/>
  <c r="S96" i="4" s="1"/>
  <c r="G59" i="44"/>
  <c r="I59" i="44" s="1"/>
  <c r="L59" i="44" s="1"/>
  <c r="S62" i="4" s="1"/>
  <c r="G25" i="44"/>
  <c r="G9" i="44"/>
  <c r="I9" i="44" s="1"/>
  <c r="L9" i="44" s="1"/>
  <c r="S12" i="4" s="1"/>
  <c r="G31" i="44"/>
  <c r="I31" i="44" s="1"/>
  <c r="L31" i="44" s="1"/>
  <c r="S34" i="4" s="1"/>
  <c r="G126" i="44"/>
  <c r="I126" i="44" s="1"/>
  <c r="L126" i="44" s="1"/>
  <c r="S129" i="4" s="1"/>
  <c r="G182" i="44"/>
  <c r="G118" i="44"/>
  <c r="G95" i="44"/>
  <c r="G90" i="44"/>
  <c r="I90" i="44" s="1"/>
  <c r="L90" i="44" s="1"/>
  <c r="S93" i="4" s="1"/>
  <c r="G85" i="44"/>
  <c r="I85" i="44" s="1"/>
  <c r="L85" i="44" s="1"/>
  <c r="S88" i="4" s="1"/>
  <c r="G63" i="44"/>
  <c r="I63" i="44" s="1"/>
  <c r="L63" i="44" s="1"/>
  <c r="S66" i="4" s="1"/>
  <c r="G23" i="44"/>
  <c r="I23" i="44" s="1"/>
  <c r="L23" i="44" s="1"/>
  <c r="S26" i="4" s="1"/>
  <c r="G7" i="44"/>
  <c r="G150" i="44"/>
  <c r="G101" i="44"/>
  <c r="G96" i="44"/>
  <c r="G98" i="44"/>
  <c r="I98" i="44" s="1"/>
  <c r="L98" i="44" s="1"/>
  <c r="S101" i="4" s="1"/>
  <c r="G158" i="44"/>
  <c r="I158" i="44" s="1"/>
  <c r="L158" i="44" s="1"/>
  <c r="S161" i="4" s="1"/>
  <c r="G67" i="44"/>
  <c r="I67" i="44" s="1"/>
  <c r="L67" i="44" s="1"/>
  <c r="S70" i="4" s="1"/>
  <c r="G21" i="44"/>
  <c r="G5" i="44"/>
  <c r="I5" i="44" s="1"/>
  <c r="L5" i="44" s="1"/>
  <c r="S8" i="4" s="1"/>
  <c r="I1" i="44"/>
  <c r="I184" i="44" s="1"/>
  <c r="G51" i="44"/>
  <c r="G134" i="44"/>
  <c r="I134" i="44" s="1"/>
  <c r="L134" i="44" s="1"/>
  <c r="S137" i="4" s="1"/>
  <c r="G104" i="44"/>
  <c r="I104" i="44" s="1"/>
  <c r="L104" i="44" s="1"/>
  <c r="S107" i="4" s="1"/>
  <c r="G87" i="44"/>
  <c r="G82" i="44"/>
  <c r="I82" i="44" s="1"/>
  <c r="L82" i="44" s="1"/>
  <c r="S85" i="4" s="1"/>
  <c r="G71" i="44"/>
  <c r="I71" i="44" s="1"/>
  <c r="L71" i="44" s="1"/>
  <c r="S74" i="4" s="1"/>
  <c r="G39" i="44"/>
  <c r="I39" i="44" s="1"/>
  <c r="L39" i="44" s="1"/>
  <c r="S42" i="4" s="1"/>
  <c r="G35" i="44"/>
  <c r="G19" i="44"/>
  <c r="G3" i="44"/>
  <c r="G174" i="44"/>
  <c r="G110" i="44"/>
  <c r="G43" i="44"/>
  <c r="G33" i="44"/>
  <c r="G17" i="44"/>
  <c r="I17" i="44" s="1"/>
  <c r="L17" i="44" s="1"/>
  <c r="S20" i="4" s="1"/>
  <c r="G47" i="44"/>
  <c r="G13" i="44"/>
  <c r="G195" i="44"/>
  <c r="I9" i="43"/>
  <c r="L9" i="43" s="1"/>
  <c r="P12" i="4" s="1"/>
  <c r="I100" i="43"/>
  <c r="L100" i="43" s="1"/>
  <c r="P103" i="4" s="1"/>
  <c r="I177" i="43"/>
  <c r="L177" i="43" s="1"/>
  <c r="P180" i="4" s="1"/>
  <c r="I178" i="43"/>
  <c r="L178" i="43" s="1"/>
  <c r="P181" i="4" s="1"/>
  <c r="I128" i="43"/>
  <c r="L128" i="43" s="1"/>
  <c r="P131" i="4" s="1"/>
  <c r="I11" i="43"/>
  <c r="L11" i="43" s="1"/>
  <c r="P14" i="4" s="1"/>
  <c r="I8" i="43"/>
  <c r="L8" i="43" s="1"/>
  <c r="P11" i="4" s="1"/>
  <c r="I98" i="43"/>
  <c r="L98" i="43" s="1"/>
  <c r="P101" i="4" s="1"/>
  <c r="I136" i="43"/>
  <c r="L136" i="43" s="1"/>
  <c r="P139" i="4" s="1"/>
  <c r="I143" i="43"/>
  <c r="L143" i="43" s="1"/>
  <c r="P146" i="4" s="1"/>
  <c r="I105" i="43"/>
  <c r="L105" i="43" s="1"/>
  <c r="P108" i="4" s="1"/>
  <c r="I40" i="43"/>
  <c r="L40" i="43" s="1"/>
  <c r="P43" i="4" s="1"/>
  <c r="I168" i="43"/>
  <c r="L168" i="43" s="1"/>
  <c r="P171" i="4" s="1"/>
  <c r="I155" i="43"/>
  <c r="L155" i="43" s="1"/>
  <c r="P158" i="4" s="1"/>
  <c r="I43" i="43"/>
  <c r="L43" i="43" s="1"/>
  <c r="P46" i="4" s="1"/>
  <c r="I148" i="43"/>
  <c r="L148" i="43" s="1"/>
  <c r="P151" i="4" s="1"/>
  <c r="I47" i="43"/>
  <c r="L47" i="43" s="1"/>
  <c r="P50" i="4" s="1"/>
  <c r="I70" i="43"/>
  <c r="L70" i="43" s="1"/>
  <c r="P73" i="4" s="1"/>
  <c r="I93" i="43"/>
  <c r="L93" i="43" s="1"/>
  <c r="P96" i="4" s="1"/>
  <c r="I175" i="43"/>
  <c r="L175" i="43" s="1"/>
  <c r="P178" i="4" s="1"/>
  <c r="I90" i="43"/>
  <c r="L90" i="43" s="1"/>
  <c r="P93" i="4" s="1"/>
  <c r="I55" i="43"/>
  <c r="L55" i="43" s="1"/>
  <c r="P58" i="4" s="1"/>
  <c r="I156" i="43"/>
  <c r="L156" i="43" s="1"/>
  <c r="P159" i="4" s="1"/>
  <c r="I34" i="43"/>
  <c r="L34" i="43" s="1"/>
  <c r="P37" i="4" s="1"/>
  <c r="I169" i="43"/>
  <c r="L169" i="43" s="1"/>
  <c r="P172" i="4" s="1"/>
  <c r="I81" i="43"/>
  <c r="L81" i="43" s="1"/>
  <c r="P84" i="4" s="1"/>
  <c r="I18" i="43"/>
  <c r="L18" i="43" s="1"/>
  <c r="P21" i="4" s="1"/>
  <c r="I36" i="43"/>
  <c r="L36" i="43" s="1"/>
  <c r="P39" i="4" s="1"/>
  <c r="I122" i="43"/>
  <c r="L122" i="43" s="1"/>
  <c r="P125" i="4" s="1"/>
  <c r="I91" i="43"/>
  <c r="L91" i="43" s="1"/>
  <c r="P94" i="4" s="1"/>
  <c r="I95" i="43"/>
  <c r="L95" i="43" s="1"/>
  <c r="P98" i="4" s="1"/>
  <c r="I141" i="43"/>
  <c r="L141" i="43" s="1"/>
  <c r="P144" i="4" s="1"/>
  <c r="I15" i="43"/>
  <c r="L15" i="43" s="1"/>
  <c r="P18" i="4" s="1"/>
  <c r="I116" i="43"/>
  <c r="L116" i="43" s="1"/>
  <c r="P119" i="4" s="1"/>
  <c r="I16" i="43"/>
  <c r="L16" i="43" s="1"/>
  <c r="P19" i="4" s="1"/>
  <c r="I28" i="43"/>
  <c r="L28" i="43" s="1"/>
  <c r="P31" i="4" s="1"/>
  <c r="I21" i="43"/>
  <c r="L21" i="43" s="1"/>
  <c r="P24" i="4" s="1"/>
  <c r="I103" i="43"/>
  <c r="L103" i="43" s="1"/>
  <c r="P106" i="4" s="1"/>
  <c r="I112" i="43"/>
  <c r="L112" i="43" s="1"/>
  <c r="P115" i="4" s="1"/>
  <c r="I25" i="43"/>
  <c r="L25" i="43" s="1"/>
  <c r="P28" i="4" s="1"/>
  <c r="I54" i="43"/>
  <c r="L54" i="43" s="1"/>
  <c r="P57" i="4" s="1"/>
  <c r="I6" i="43"/>
  <c r="L6" i="43" s="1"/>
  <c r="P9" i="4" s="1"/>
  <c r="I23" i="43"/>
  <c r="L23" i="43" s="1"/>
  <c r="P26" i="4" s="1"/>
  <c r="I86" i="43"/>
  <c r="L86" i="43" s="1"/>
  <c r="P89" i="4" s="1"/>
  <c r="I162" i="43"/>
  <c r="L162" i="43" s="1"/>
  <c r="P165" i="4" s="1"/>
  <c r="I160" i="43"/>
  <c r="L160" i="43" s="1"/>
  <c r="P163" i="4" s="1"/>
  <c r="I140" i="43"/>
  <c r="L140" i="43" s="1"/>
  <c r="P143" i="4" s="1"/>
  <c r="I127" i="43"/>
  <c r="L127" i="43" s="1"/>
  <c r="P130" i="4" s="1"/>
  <c r="I167" i="43"/>
  <c r="L167" i="43" s="1"/>
  <c r="P170" i="4" s="1"/>
  <c r="I17" i="43"/>
  <c r="L17" i="43" s="1"/>
  <c r="P20" i="4" s="1"/>
  <c r="I171" i="43"/>
  <c r="L171" i="43" s="1"/>
  <c r="P174" i="4" s="1"/>
  <c r="I89" i="43"/>
  <c r="L89" i="43" s="1"/>
  <c r="P92" i="4" s="1"/>
  <c r="I132" i="43"/>
  <c r="L132" i="43" s="1"/>
  <c r="P135" i="4" s="1"/>
  <c r="I125" i="43"/>
  <c r="L125" i="43" s="1"/>
  <c r="P128" i="4" s="1"/>
  <c r="I20" i="43"/>
  <c r="L20" i="43" s="1"/>
  <c r="P23" i="4" s="1"/>
  <c r="I38" i="43"/>
  <c r="L38" i="43" s="1"/>
  <c r="P41" i="4" s="1"/>
  <c r="I166" i="43"/>
  <c r="L166" i="43" s="1"/>
  <c r="P169" i="4" s="1"/>
  <c r="I71" i="43"/>
  <c r="L71" i="43" s="1"/>
  <c r="P74" i="4" s="1"/>
  <c r="I154" i="43"/>
  <c r="L154" i="43" s="1"/>
  <c r="P157" i="4" s="1"/>
  <c r="I52" i="43"/>
  <c r="L52" i="43" s="1"/>
  <c r="P55" i="4" s="1"/>
  <c r="I59" i="43"/>
  <c r="L59" i="43" s="1"/>
  <c r="P62" i="4" s="1"/>
  <c r="I164" i="43"/>
  <c r="L164" i="43" s="1"/>
  <c r="P167" i="4" s="1"/>
  <c r="I74" i="43"/>
  <c r="L74" i="43" s="1"/>
  <c r="P77" i="4" s="1"/>
  <c r="I79" i="43"/>
  <c r="L79" i="43" s="1"/>
  <c r="P82" i="4" s="1"/>
  <c r="I139" i="43"/>
  <c r="L139" i="43" s="1"/>
  <c r="P142" i="4" s="1"/>
  <c r="I104" i="43"/>
  <c r="L104" i="43" s="1"/>
  <c r="P107" i="4" s="1"/>
  <c r="I163" i="43"/>
  <c r="L163" i="43" s="1"/>
  <c r="P166" i="4" s="1"/>
  <c r="I24" i="43"/>
  <c r="L24" i="43" s="1"/>
  <c r="P27" i="4" s="1"/>
  <c r="I62" i="43"/>
  <c r="L62" i="43" s="1"/>
  <c r="P65" i="4" s="1"/>
  <c r="I111" i="43"/>
  <c r="L111" i="43" s="1"/>
  <c r="P114" i="4" s="1"/>
  <c r="I84" i="43"/>
  <c r="L84" i="43" s="1"/>
  <c r="P87" i="4" s="1"/>
  <c r="I7" i="43"/>
  <c r="L7" i="43" s="1"/>
  <c r="P10" i="4" s="1"/>
  <c r="I123" i="43"/>
  <c r="L123" i="43" s="1"/>
  <c r="P126" i="4" s="1"/>
  <c r="I144" i="43"/>
  <c r="L144" i="43" s="1"/>
  <c r="P147" i="4" s="1"/>
  <c r="I29" i="43"/>
  <c r="L29" i="43" s="1"/>
  <c r="P32" i="4" s="1"/>
  <c r="I157" i="43"/>
  <c r="L157" i="43" s="1"/>
  <c r="P160" i="4" s="1"/>
  <c r="I146" i="43"/>
  <c r="L146" i="43" s="1"/>
  <c r="P149" i="4" s="1"/>
  <c r="I53" i="43"/>
  <c r="L53" i="43" s="1"/>
  <c r="P56" i="4" s="1"/>
  <c r="I32" i="43"/>
  <c r="L32" i="43" s="1"/>
  <c r="P35" i="4" s="1"/>
  <c r="I41" i="43"/>
  <c r="L41" i="43" s="1"/>
  <c r="P44" i="4" s="1"/>
  <c r="I158" i="43"/>
  <c r="L158" i="43" s="1"/>
  <c r="P161" i="4" s="1"/>
  <c r="I72" i="43"/>
  <c r="L72" i="43" s="1"/>
  <c r="P75" i="4" s="1"/>
  <c r="I68" i="43"/>
  <c r="L68" i="43" s="1"/>
  <c r="P71" i="4" s="1"/>
  <c r="I64" i="43"/>
  <c r="L64" i="43" s="1"/>
  <c r="P67" i="4" s="1"/>
  <c r="I73" i="43"/>
  <c r="L73" i="43" s="1"/>
  <c r="P76" i="4" s="1"/>
  <c r="I96" i="43"/>
  <c r="L96" i="43" s="1"/>
  <c r="P99" i="4" s="1"/>
  <c r="I80" i="43"/>
  <c r="L80" i="43" s="1"/>
  <c r="P83" i="4" s="1"/>
  <c r="I85" i="43"/>
  <c r="L85" i="43" s="1"/>
  <c r="P88" i="4" s="1"/>
  <c r="I152" i="43"/>
  <c r="L152" i="43" s="1"/>
  <c r="P155" i="4" s="1"/>
  <c r="I145" i="43"/>
  <c r="L145" i="43" s="1"/>
  <c r="P148" i="4" s="1"/>
  <c r="I106" i="43"/>
  <c r="L106" i="43" s="1"/>
  <c r="P109" i="4" s="1"/>
  <c r="I33" i="43"/>
  <c r="L33" i="43" s="1"/>
  <c r="P36" i="4" s="1"/>
  <c r="I115" i="43"/>
  <c r="L115" i="43" s="1"/>
  <c r="P118" i="4" s="1"/>
  <c r="G200" i="43"/>
  <c r="I3" i="43"/>
  <c r="I176" i="43"/>
  <c r="L176" i="43" s="1"/>
  <c r="P179" i="4" s="1"/>
  <c r="I150" i="43"/>
  <c r="L150" i="43" s="1"/>
  <c r="P153" i="4" s="1"/>
  <c r="I46" i="43"/>
  <c r="L46" i="43" s="1"/>
  <c r="P49" i="4" s="1"/>
  <c r="I87" i="43"/>
  <c r="L87" i="43" s="1"/>
  <c r="P90" i="4" s="1"/>
  <c r="I174" i="43"/>
  <c r="L174" i="43" s="1"/>
  <c r="P177" i="4" s="1"/>
  <c r="I42" i="43"/>
  <c r="L42" i="43" s="1"/>
  <c r="P45" i="4" s="1"/>
  <c r="I129" i="43"/>
  <c r="L129" i="43" s="1"/>
  <c r="P132" i="4" s="1"/>
  <c r="I22" i="43"/>
  <c r="L22" i="43" s="1"/>
  <c r="P25" i="4" s="1"/>
  <c r="I5" i="43"/>
  <c r="L5" i="43" s="1"/>
  <c r="P8" i="4" s="1"/>
  <c r="I118" i="43"/>
  <c r="L118" i="43" s="1"/>
  <c r="P121" i="4" s="1"/>
  <c r="I180" i="43"/>
  <c r="L180" i="43" s="1"/>
  <c r="P183" i="4" s="1"/>
  <c r="I101" i="43"/>
  <c r="L101" i="43" s="1"/>
  <c r="P104" i="4" s="1"/>
  <c r="I51" i="43"/>
  <c r="L51" i="43" s="1"/>
  <c r="P54" i="4" s="1"/>
  <c r="I97" i="43"/>
  <c r="L97" i="43" s="1"/>
  <c r="P100" i="4" s="1"/>
  <c r="I138" i="43"/>
  <c r="L138" i="43" s="1"/>
  <c r="P141" i="4" s="1"/>
  <c r="I179" i="43"/>
  <c r="L179" i="43" s="1"/>
  <c r="P182" i="4" s="1"/>
  <c r="I77" i="43"/>
  <c r="L77" i="43" s="1"/>
  <c r="P80" i="4" s="1"/>
  <c r="I149" i="43"/>
  <c r="L149" i="43" s="1"/>
  <c r="P152" i="4" s="1"/>
  <c r="I58" i="43"/>
  <c r="L58" i="43" s="1"/>
  <c r="P61" i="4" s="1"/>
  <c r="I14" i="43"/>
  <c r="L14" i="43" s="1"/>
  <c r="P17" i="4" s="1"/>
  <c r="I31" i="43"/>
  <c r="L31" i="43" s="1"/>
  <c r="P34" i="4" s="1"/>
  <c r="I159" i="43"/>
  <c r="L159" i="43" s="1"/>
  <c r="P162" i="4" s="1"/>
  <c r="I69" i="43"/>
  <c r="L69" i="43" s="1"/>
  <c r="P72" i="4" s="1"/>
  <c r="I151" i="43"/>
  <c r="L151" i="43" s="1"/>
  <c r="P154" i="4" s="1"/>
  <c r="I56" i="43"/>
  <c r="L56" i="43" s="1"/>
  <c r="P59" i="4" s="1"/>
  <c r="I147" i="43"/>
  <c r="L147" i="43" s="1"/>
  <c r="P150" i="4" s="1"/>
  <c r="H183" i="43"/>
  <c r="I183" i="43" s="1"/>
  <c r="I109" i="43"/>
  <c r="L109" i="43" s="1"/>
  <c r="P112" i="4" s="1"/>
  <c r="I30" i="43"/>
  <c r="L30" i="43" s="1"/>
  <c r="P33" i="4" s="1"/>
  <c r="I26" i="43"/>
  <c r="L26" i="43" s="1"/>
  <c r="P29" i="4" s="1"/>
  <c r="I67" i="43"/>
  <c r="L67" i="43" s="1"/>
  <c r="P70" i="4" s="1"/>
  <c r="I113" i="43"/>
  <c r="L113" i="43" s="1"/>
  <c r="P116" i="4" s="1"/>
  <c r="I57" i="43"/>
  <c r="L57" i="43" s="1"/>
  <c r="P60" i="4" s="1"/>
  <c r="I108" i="43"/>
  <c r="L108" i="43" s="1"/>
  <c r="P111" i="4" s="1"/>
  <c r="I63" i="43"/>
  <c r="L63" i="43" s="1"/>
  <c r="P66" i="4" s="1"/>
  <c r="I78" i="43"/>
  <c r="L78" i="43" s="1"/>
  <c r="P81" i="4" s="1"/>
  <c r="I119" i="43"/>
  <c r="L119" i="43" s="1"/>
  <c r="P122" i="4" s="1"/>
  <c r="I165" i="43"/>
  <c r="L165" i="43" s="1"/>
  <c r="P168" i="4" s="1"/>
  <c r="I88" i="43"/>
  <c r="L88" i="43" s="1"/>
  <c r="P91" i="4" s="1"/>
  <c r="I161" i="43"/>
  <c r="L161" i="43" s="1"/>
  <c r="P164" i="4" s="1"/>
  <c r="G180" i="42"/>
  <c r="G176" i="42"/>
  <c r="G172" i="42"/>
  <c r="G168" i="42"/>
  <c r="G164" i="42"/>
  <c r="G160" i="42"/>
  <c r="G156" i="42"/>
  <c r="G152" i="42"/>
  <c r="G148" i="42"/>
  <c r="G144" i="42"/>
  <c r="G140" i="42"/>
  <c r="G136" i="42"/>
  <c r="G132" i="42"/>
  <c r="G128" i="42"/>
  <c r="G124" i="42"/>
  <c r="G120" i="42"/>
  <c r="G116" i="42"/>
  <c r="G112" i="42"/>
  <c r="G108" i="42"/>
  <c r="G183" i="42"/>
  <c r="G179" i="42"/>
  <c r="G175" i="42"/>
  <c r="G171" i="42"/>
  <c r="G167" i="42"/>
  <c r="G163" i="42"/>
  <c r="G159" i="42"/>
  <c r="G155" i="42"/>
  <c r="G151" i="42"/>
  <c r="G147" i="42"/>
  <c r="G143" i="42"/>
  <c r="G139" i="42"/>
  <c r="G135" i="42"/>
  <c r="G131" i="42"/>
  <c r="G127" i="42"/>
  <c r="G123" i="42"/>
  <c r="G119" i="42"/>
  <c r="G115" i="42"/>
  <c r="G178" i="42"/>
  <c r="G157" i="42"/>
  <c r="G146" i="42"/>
  <c r="G125" i="42"/>
  <c r="G114" i="42"/>
  <c r="G100" i="42"/>
  <c r="G174" i="42"/>
  <c r="G153" i="42"/>
  <c r="G142" i="42"/>
  <c r="G121" i="42"/>
  <c r="G104" i="42"/>
  <c r="G97" i="42"/>
  <c r="G93" i="42"/>
  <c r="G89" i="42"/>
  <c r="G85" i="42"/>
  <c r="G81" i="42"/>
  <c r="G77" i="42"/>
  <c r="G73" i="42"/>
  <c r="G69" i="42"/>
  <c r="G65" i="42"/>
  <c r="G61" i="42"/>
  <c r="G57" i="42"/>
  <c r="G53" i="42"/>
  <c r="G49" i="42"/>
  <c r="G45" i="42"/>
  <c r="G41" i="42"/>
  <c r="G37" i="42"/>
  <c r="G33" i="42"/>
  <c r="G181" i="42"/>
  <c r="G170" i="42"/>
  <c r="G149" i="42"/>
  <c r="G138" i="42"/>
  <c r="G117" i="42"/>
  <c r="G107" i="42"/>
  <c r="G101" i="42"/>
  <c r="G177" i="42"/>
  <c r="G166" i="42"/>
  <c r="G145" i="42"/>
  <c r="G134" i="42"/>
  <c r="G113" i="42"/>
  <c r="G110" i="42"/>
  <c r="G105" i="42"/>
  <c r="G94" i="42"/>
  <c r="G90" i="42"/>
  <c r="G86" i="42"/>
  <c r="G82" i="42"/>
  <c r="G78" i="42"/>
  <c r="G74" i="42"/>
  <c r="G70" i="42"/>
  <c r="G66" i="42"/>
  <c r="G62" i="42"/>
  <c r="G58" i="42"/>
  <c r="G54" i="42"/>
  <c r="G50" i="42"/>
  <c r="G46" i="42"/>
  <c r="G42" i="42"/>
  <c r="G38" i="42"/>
  <c r="G34" i="42"/>
  <c r="G30" i="42"/>
  <c r="G26" i="42"/>
  <c r="G173" i="42"/>
  <c r="G162" i="42"/>
  <c r="G141" i="42"/>
  <c r="G130" i="42"/>
  <c r="G98" i="42"/>
  <c r="G165" i="42"/>
  <c r="G154" i="42"/>
  <c r="G133" i="42"/>
  <c r="G122" i="42"/>
  <c r="G111" i="42"/>
  <c r="G99" i="42"/>
  <c r="G129" i="42"/>
  <c r="G103" i="42"/>
  <c r="G88" i="42"/>
  <c r="G79" i="42"/>
  <c r="G60" i="42"/>
  <c r="G36" i="42"/>
  <c r="G29" i="42"/>
  <c r="G3" i="42"/>
  <c r="G126" i="42"/>
  <c r="G83" i="42"/>
  <c r="G64" i="42"/>
  <c r="G51" i="42"/>
  <c r="G47" i="42"/>
  <c r="G23" i="42"/>
  <c r="G19" i="42"/>
  <c r="G15" i="42"/>
  <c r="G11" i="42"/>
  <c r="G7" i="42"/>
  <c r="G35" i="42"/>
  <c r="G22" i="42"/>
  <c r="G182" i="42"/>
  <c r="G169" i="42"/>
  <c r="G92" i="42"/>
  <c r="G68" i="42"/>
  <c r="G55" i="42"/>
  <c r="G43" i="42"/>
  <c r="G32" i="42"/>
  <c r="G27" i="42"/>
  <c r="I1" i="42"/>
  <c r="I184" i="42" s="1"/>
  <c r="G150" i="42"/>
  <c r="G102" i="42"/>
  <c r="G87" i="42"/>
  <c r="G72" i="42"/>
  <c r="G59" i="42"/>
  <c r="G39" i="42"/>
  <c r="G24" i="42"/>
  <c r="G20" i="42"/>
  <c r="G16" i="42"/>
  <c r="G12" i="42"/>
  <c r="G8" i="42"/>
  <c r="G4" i="42"/>
  <c r="G137" i="42"/>
  <c r="G96" i="42"/>
  <c r="G76" i="42"/>
  <c r="G63" i="42"/>
  <c r="G91" i="42"/>
  <c r="G80" i="42"/>
  <c r="G67" i="42"/>
  <c r="G48" i="42"/>
  <c r="G28" i="42"/>
  <c r="G25" i="42"/>
  <c r="G21" i="42"/>
  <c r="G17" i="42"/>
  <c r="G13" i="42"/>
  <c r="G9" i="42"/>
  <c r="G5" i="42"/>
  <c r="G44" i="42"/>
  <c r="G95" i="42"/>
  <c r="G161" i="42"/>
  <c r="G118" i="42"/>
  <c r="G109" i="42"/>
  <c r="G106" i="42"/>
  <c r="G84" i="42"/>
  <c r="G71" i="42"/>
  <c r="G52" i="42"/>
  <c r="G31" i="42"/>
  <c r="G158" i="42"/>
  <c r="G75" i="42"/>
  <c r="G56" i="42"/>
  <c r="G40" i="42"/>
  <c r="G18" i="42"/>
  <c r="G14" i="42"/>
  <c r="G10" i="42"/>
  <c r="G6" i="42"/>
  <c r="G195" i="42"/>
  <c r="H181" i="42"/>
  <c r="H177" i="42"/>
  <c r="H173" i="42"/>
  <c r="H169" i="42"/>
  <c r="H165" i="42"/>
  <c r="H161" i="42"/>
  <c r="H157" i="42"/>
  <c r="H153" i="42"/>
  <c r="H149" i="42"/>
  <c r="H145" i="42"/>
  <c r="H141" i="42"/>
  <c r="H137" i="42"/>
  <c r="H133" i="42"/>
  <c r="H129" i="42"/>
  <c r="H125" i="42"/>
  <c r="H121" i="42"/>
  <c r="H117" i="42"/>
  <c r="H113" i="42"/>
  <c r="H109" i="42"/>
  <c r="H105" i="42"/>
  <c r="H101" i="42"/>
  <c r="H97" i="42"/>
  <c r="H174" i="42"/>
  <c r="H172" i="42"/>
  <c r="H159" i="42"/>
  <c r="H142" i="42"/>
  <c r="H140" i="42"/>
  <c r="H127" i="42"/>
  <c r="H112" i="42"/>
  <c r="H104" i="42"/>
  <c r="H93" i="42"/>
  <c r="H89" i="42"/>
  <c r="H85" i="42"/>
  <c r="H81" i="42"/>
  <c r="H77" i="42"/>
  <c r="H73" i="42"/>
  <c r="H69" i="42"/>
  <c r="H65" i="42"/>
  <c r="H61" i="42"/>
  <c r="H57" i="42"/>
  <c r="H53" i="42"/>
  <c r="H49" i="42"/>
  <c r="H170" i="42"/>
  <c r="H168" i="42"/>
  <c r="H155" i="42"/>
  <c r="H138" i="42"/>
  <c r="H136" i="42"/>
  <c r="H123" i="42"/>
  <c r="H107" i="42"/>
  <c r="H166" i="42"/>
  <c r="H164" i="42"/>
  <c r="H151" i="42"/>
  <c r="H134" i="42"/>
  <c r="H132" i="42"/>
  <c r="H119" i="42"/>
  <c r="H110" i="42"/>
  <c r="H94" i="42"/>
  <c r="H90" i="42"/>
  <c r="H86" i="42"/>
  <c r="H179" i="42"/>
  <c r="H162" i="42"/>
  <c r="H160" i="42"/>
  <c r="H147" i="42"/>
  <c r="H130" i="42"/>
  <c r="H128" i="42"/>
  <c r="H115" i="42"/>
  <c r="H98" i="42"/>
  <c r="H175" i="42"/>
  <c r="H158" i="42"/>
  <c r="H156" i="42"/>
  <c r="H143" i="42"/>
  <c r="H126" i="42"/>
  <c r="H124" i="42"/>
  <c r="H108" i="42"/>
  <c r="H102" i="42"/>
  <c r="H95" i="42"/>
  <c r="H91" i="42"/>
  <c r="H87" i="42"/>
  <c r="H83" i="42"/>
  <c r="H79" i="42"/>
  <c r="H75" i="42"/>
  <c r="H71" i="42"/>
  <c r="H67" i="42"/>
  <c r="H63" i="42"/>
  <c r="H59" i="42"/>
  <c r="H55" i="42"/>
  <c r="H51" i="42"/>
  <c r="H182" i="42"/>
  <c r="H180" i="42"/>
  <c r="H167" i="42"/>
  <c r="H150" i="42"/>
  <c r="H148" i="42"/>
  <c r="H135" i="42"/>
  <c r="H118" i="42"/>
  <c r="H116" i="42"/>
  <c r="H106" i="42"/>
  <c r="H103" i="42"/>
  <c r="H96" i="42"/>
  <c r="H92" i="42"/>
  <c r="H88" i="42"/>
  <c r="H84" i="42"/>
  <c r="H80" i="42"/>
  <c r="H76" i="42"/>
  <c r="H72" i="42"/>
  <c r="H68" i="42"/>
  <c r="H64" i="42"/>
  <c r="H60" i="42"/>
  <c r="H56" i="42"/>
  <c r="H52" i="42"/>
  <c r="H48" i="42"/>
  <c r="H44" i="42"/>
  <c r="H40" i="42"/>
  <c r="H36" i="42"/>
  <c r="H154" i="42"/>
  <c r="H111" i="42"/>
  <c r="H62" i="42"/>
  <c r="H47" i="42"/>
  <c r="H34" i="42"/>
  <c r="H23" i="42"/>
  <c r="H19" i="42"/>
  <c r="H15" i="42"/>
  <c r="H11" i="42"/>
  <c r="H7" i="42"/>
  <c r="H9" i="42"/>
  <c r="H5" i="42"/>
  <c r="H176" i="42"/>
  <c r="H163" i="42"/>
  <c r="H100" i="42"/>
  <c r="H66" i="42"/>
  <c r="H43" i="42"/>
  <c r="H32" i="42"/>
  <c r="H27" i="42"/>
  <c r="H13" i="42"/>
  <c r="H122" i="42"/>
  <c r="H70" i="42"/>
  <c r="H45" i="42"/>
  <c r="H39" i="42"/>
  <c r="H30" i="42"/>
  <c r="H24" i="42"/>
  <c r="H20" i="42"/>
  <c r="H16" i="42"/>
  <c r="H12" i="42"/>
  <c r="H8" i="42"/>
  <c r="H4" i="42"/>
  <c r="H37" i="42"/>
  <c r="H25" i="42"/>
  <c r="H21" i="42"/>
  <c r="H17" i="42"/>
  <c r="H26" i="42"/>
  <c r="H178" i="42"/>
  <c r="H144" i="42"/>
  <c r="H131" i="42"/>
  <c r="H74" i="42"/>
  <c r="H41" i="42"/>
  <c r="H35" i="42"/>
  <c r="H99" i="42"/>
  <c r="H78" i="42"/>
  <c r="H28" i="42"/>
  <c r="H3" i="42"/>
  <c r="H171" i="42"/>
  <c r="H152" i="42"/>
  <c r="H146" i="42"/>
  <c r="H82" i="42"/>
  <c r="H50" i="42"/>
  <c r="H46" i="42"/>
  <c r="H33" i="42"/>
  <c r="H31" i="42"/>
  <c r="H18" i="42"/>
  <c r="H14" i="42"/>
  <c r="H10" i="42"/>
  <c r="H6" i="42"/>
  <c r="H139" i="42"/>
  <c r="H38" i="42"/>
  <c r="H54" i="42"/>
  <c r="H42" i="42"/>
  <c r="H22" i="42"/>
  <c r="H120" i="42"/>
  <c r="H114" i="42"/>
  <c r="H58" i="42"/>
  <c r="H29" i="42"/>
  <c r="I1" i="41"/>
  <c r="I184" i="41" s="1"/>
  <c r="G181" i="41"/>
  <c r="G177" i="41"/>
  <c r="G173" i="41"/>
  <c r="G169" i="41"/>
  <c r="G165" i="41"/>
  <c r="G161" i="41"/>
  <c r="G157" i="41"/>
  <c r="G153" i="41"/>
  <c r="G149" i="41"/>
  <c r="G145" i="41"/>
  <c r="G141" i="41"/>
  <c r="G137" i="41"/>
  <c r="G133" i="41"/>
  <c r="G129" i="41"/>
  <c r="G125" i="41"/>
  <c r="G121" i="41"/>
  <c r="G117" i="41"/>
  <c r="G113" i="41"/>
  <c r="G109" i="41"/>
  <c r="G105" i="41"/>
  <c r="G182" i="41"/>
  <c r="G178" i="41"/>
  <c r="G174" i="41"/>
  <c r="G170" i="41"/>
  <c r="G166" i="41"/>
  <c r="G162" i="41"/>
  <c r="G158" i="41"/>
  <c r="G154" i="41"/>
  <c r="G150" i="41"/>
  <c r="G146" i="41"/>
  <c r="G142" i="41"/>
  <c r="G138" i="41"/>
  <c r="G134" i="41"/>
  <c r="G130" i="41"/>
  <c r="G126" i="41"/>
  <c r="G122" i="41"/>
  <c r="G118" i="41"/>
  <c r="G114" i="41"/>
  <c r="G110" i="41"/>
  <c r="G106" i="41"/>
  <c r="G183" i="41"/>
  <c r="G179" i="41"/>
  <c r="G175" i="41"/>
  <c r="G171" i="41"/>
  <c r="G167" i="41"/>
  <c r="G163" i="41"/>
  <c r="G159" i="41"/>
  <c r="G155" i="41"/>
  <c r="G151" i="41"/>
  <c r="G147" i="41"/>
  <c r="G143" i="41"/>
  <c r="G139" i="41"/>
  <c r="G135" i="41"/>
  <c r="G131" i="41"/>
  <c r="G127" i="41"/>
  <c r="G123" i="41"/>
  <c r="G119" i="41"/>
  <c r="G115" i="41"/>
  <c r="G111" i="41"/>
  <c r="G107" i="41"/>
  <c r="G103" i="41"/>
  <c r="G160" i="41"/>
  <c r="G128" i="41"/>
  <c r="G87" i="41"/>
  <c r="G172" i="41"/>
  <c r="G140" i="41"/>
  <c r="G108" i="41"/>
  <c r="G100" i="41"/>
  <c r="G97" i="41"/>
  <c r="G94" i="41"/>
  <c r="G84" i="41"/>
  <c r="G81" i="41"/>
  <c r="G77" i="41"/>
  <c r="G73" i="41"/>
  <c r="G69" i="41"/>
  <c r="G65" i="41"/>
  <c r="G61" i="41"/>
  <c r="G57" i="41"/>
  <c r="G53" i="41"/>
  <c r="G49" i="41"/>
  <c r="G45" i="41"/>
  <c r="G41" i="41"/>
  <c r="G37" i="41"/>
  <c r="G33" i="41"/>
  <c r="G29" i="41"/>
  <c r="G25" i="41"/>
  <c r="G21" i="41"/>
  <c r="G17" i="41"/>
  <c r="G13" i="41"/>
  <c r="G152" i="41"/>
  <c r="G120" i="41"/>
  <c r="G91" i="41"/>
  <c r="G164" i="41"/>
  <c r="G132" i="41"/>
  <c r="G101" i="41"/>
  <c r="G98" i="41"/>
  <c r="G88" i="41"/>
  <c r="G85" i="41"/>
  <c r="G82" i="41"/>
  <c r="G78" i="41"/>
  <c r="G74" i="41"/>
  <c r="G70" i="41"/>
  <c r="G66" i="41"/>
  <c r="G62" i="41"/>
  <c r="G58" i="41"/>
  <c r="G54" i="41"/>
  <c r="G50" i="41"/>
  <c r="G46" i="41"/>
  <c r="G42" i="41"/>
  <c r="G38" i="41"/>
  <c r="G34" i="41"/>
  <c r="G30" i="41"/>
  <c r="G26" i="41"/>
  <c r="G22" i="41"/>
  <c r="G176" i="41"/>
  <c r="G144" i="41"/>
  <c r="G112" i="41"/>
  <c r="G95" i="41"/>
  <c r="G156" i="41"/>
  <c r="G90" i="41"/>
  <c r="G83" i="41"/>
  <c r="G68" i="41"/>
  <c r="G55" i="41"/>
  <c r="G43" i="41"/>
  <c r="G32" i="41"/>
  <c r="G23" i="41"/>
  <c r="G18" i="41"/>
  <c r="G15" i="41"/>
  <c r="G12" i="41"/>
  <c r="G104" i="41"/>
  <c r="G99" i="41"/>
  <c r="G92" i="41"/>
  <c r="G72" i="41"/>
  <c r="G59" i="41"/>
  <c r="G39" i="41"/>
  <c r="G9" i="41"/>
  <c r="G5" i="41"/>
  <c r="G136" i="41"/>
  <c r="G76" i="41"/>
  <c r="G63" i="41"/>
  <c r="G35" i="41"/>
  <c r="G28" i="41"/>
  <c r="G168" i="41"/>
  <c r="G89" i="41"/>
  <c r="G80" i="41"/>
  <c r="G67" i="41"/>
  <c r="G19" i="41"/>
  <c r="G16" i="41"/>
  <c r="G10" i="41"/>
  <c r="G6" i="41"/>
  <c r="G116" i="41"/>
  <c r="G96" i="41"/>
  <c r="G71" i="41"/>
  <c r="G52" i="41"/>
  <c r="G48" i="41"/>
  <c r="G44" i="41"/>
  <c r="G31" i="41"/>
  <c r="G24" i="41"/>
  <c r="G3" i="41"/>
  <c r="G180" i="41"/>
  <c r="G60" i="41"/>
  <c r="G124" i="41"/>
  <c r="G93" i="41"/>
  <c r="G36" i="41"/>
  <c r="G14" i="41"/>
  <c r="G64" i="41"/>
  <c r="G51" i="41"/>
  <c r="G8" i="41"/>
  <c r="G102" i="41"/>
  <c r="G86" i="41"/>
  <c r="G56" i="41"/>
  <c r="G47" i="41"/>
  <c r="G27" i="41"/>
  <c r="G7" i="41"/>
  <c r="G11" i="41"/>
  <c r="G79" i="41"/>
  <c r="G40" i="41"/>
  <c r="G148" i="41"/>
  <c r="G75" i="41"/>
  <c r="G20" i="41"/>
  <c r="G4" i="41"/>
  <c r="H182" i="41"/>
  <c r="H178" i="41"/>
  <c r="H174" i="41"/>
  <c r="H170" i="41"/>
  <c r="H166" i="41"/>
  <c r="H162" i="41"/>
  <c r="H158" i="41"/>
  <c r="H154" i="41"/>
  <c r="H150" i="41"/>
  <c r="H146" i="41"/>
  <c r="H142" i="41"/>
  <c r="H138" i="41"/>
  <c r="H134" i="41"/>
  <c r="H130" i="41"/>
  <c r="H126" i="41"/>
  <c r="H122" i="41"/>
  <c r="H118" i="41"/>
  <c r="H114" i="41"/>
  <c r="H110" i="41"/>
  <c r="H106" i="41"/>
  <c r="H102" i="41"/>
  <c r="H98" i="41"/>
  <c r="H94" i="41"/>
  <c r="H90" i="41"/>
  <c r="H86" i="41"/>
  <c r="H82" i="41"/>
  <c r="H179" i="41"/>
  <c r="H175" i="41"/>
  <c r="H171" i="41"/>
  <c r="H167" i="41"/>
  <c r="H163" i="41"/>
  <c r="H159" i="41"/>
  <c r="H155" i="41"/>
  <c r="H151" i="41"/>
  <c r="H147" i="41"/>
  <c r="H143" i="41"/>
  <c r="H139" i="41"/>
  <c r="H135" i="41"/>
  <c r="H131" i="41"/>
  <c r="H127" i="41"/>
  <c r="H123" i="41"/>
  <c r="H119" i="41"/>
  <c r="H115" i="41"/>
  <c r="H111" i="41"/>
  <c r="H107" i="41"/>
  <c r="H103" i="41"/>
  <c r="H99" i="41"/>
  <c r="H95" i="41"/>
  <c r="H91" i="41"/>
  <c r="H87" i="41"/>
  <c r="H83" i="41"/>
  <c r="H177" i="41"/>
  <c r="H172" i="41"/>
  <c r="H145" i="41"/>
  <c r="H140" i="41"/>
  <c r="H113" i="41"/>
  <c r="H108" i="41"/>
  <c r="H100" i="41"/>
  <c r="H97" i="41"/>
  <c r="H84" i="41"/>
  <c r="H81" i="41"/>
  <c r="H77" i="41"/>
  <c r="H73" i="41"/>
  <c r="H69" i="41"/>
  <c r="H65" i="41"/>
  <c r="H61" i="41"/>
  <c r="H57" i="41"/>
  <c r="H53" i="41"/>
  <c r="H49" i="41"/>
  <c r="H45" i="41"/>
  <c r="H41" i="41"/>
  <c r="H37" i="41"/>
  <c r="H157" i="41"/>
  <c r="H152" i="41"/>
  <c r="H125" i="41"/>
  <c r="H120" i="41"/>
  <c r="H169" i="41"/>
  <c r="H164" i="41"/>
  <c r="H137" i="41"/>
  <c r="H132" i="41"/>
  <c r="H105" i="41"/>
  <c r="H101" i="41"/>
  <c r="H88" i="41"/>
  <c r="H85" i="41"/>
  <c r="H78" i="41"/>
  <c r="H74" i="41"/>
  <c r="H70" i="41"/>
  <c r="H66" i="41"/>
  <c r="H62" i="41"/>
  <c r="H58" i="41"/>
  <c r="H54" i="41"/>
  <c r="H176" i="41"/>
  <c r="H149" i="41"/>
  <c r="H144" i="41"/>
  <c r="H117" i="41"/>
  <c r="H112" i="41"/>
  <c r="H161" i="41"/>
  <c r="H156" i="41"/>
  <c r="H129" i="41"/>
  <c r="H124" i="41"/>
  <c r="H92" i="41"/>
  <c r="H89" i="41"/>
  <c r="H79" i="41"/>
  <c r="H75" i="41"/>
  <c r="H71" i="41"/>
  <c r="H67" i="41"/>
  <c r="H63" i="41"/>
  <c r="H59" i="41"/>
  <c r="H55" i="41"/>
  <c r="H51" i="41"/>
  <c r="H47" i="41"/>
  <c r="H153" i="41"/>
  <c r="H104" i="41"/>
  <c r="H72" i="41"/>
  <c r="H39" i="41"/>
  <c r="H30" i="41"/>
  <c r="H9" i="41"/>
  <c r="H5" i="41"/>
  <c r="H136" i="41"/>
  <c r="H76" i="41"/>
  <c r="H35" i="41"/>
  <c r="H28" i="41"/>
  <c r="H21" i="41"/>
  <c r="H168" i="41"/>
  <c r="H133" i="41"/>
  <c r="H80" i="41"/>
  <c r="H26" i="41"/>
  <c r="H19" i="41"/>
  <c r="H16" i="41"/>
  <c r="H13" i="41"/>
  <c r="H10" i="41"/>
  <c r="H6" i="41"/>
  <c r="H165" i="41"/>
  <c r="H116" i="41"/>
  <c r="H96" i="41"/>
  <c r="H52" i="41"/>
  <c r="H50" i="41"/>
  <c r="H48" i="41"/>
  <c r="H46" i="41"/>
  <c r="H44" i="41"/>
  <c r="H33" i="41"/>
  <c r="H31" i="41"/>
  <c r="H24" i="41"/>
  <c r="H3" i="41"/>
  <c r="H148" i="41"/>
  <c r="H109" i="41"/>
  <c r="H56" i="41"/>
  <c r="H42" i="41"/>
  <c r="H40" i="41"/>
  <c r="H22" i="41"/>
  <c r="H14" i="41"/>
  <c r="H11" i="41"/>
  <c r="H7" i="41"/>
  <c r="H173" i="41"/>
  <c r="H128" i="41"/>
  <c r="H93" i="41"/>
  <c r="H36" i="41"/>
  <c r="H25" i="41"/>
  <c r="H12" i="41"/>
  <c r="H121" i="41"/>
  <c r="H68" i="41"/>
  <c r="H27" i="41"/>
  <c r="H141" i="41"/>
  <c r="H15" i="41"/>
  <c r="H180" i="41"/>
  <c r="H60" i="41"/>
  <c r="H17" i="41"/>
  <c r="H38" i="41"/>
  <c r="H23" i="41"/>
  <c r="H160" i="41"/>
  <c r="H43" i="41"/>
  <c r="H20" i="41"/>
  <c r="H4" i="41"/>
  <c r="H64" i="41"/>
  <c r="H32" i="41"/>
  <c r="H29" i="41"/>
  <c r="H18" i="41"/>
  <c r="H34" i="41"/>
  <c r="H8" i="41"/>
  <c r="G195" i="41"/>
  <c r="H183" i="40"/>
  <c r="G182" i="40"/>
  <c r="I182" i="40" s="1"/>
  <c r="L182" i="40" s="1"/>
  <c r="G185" i="4" s="1"/>
  <c r="G178" i="40"/>
  <c r="I178" i="40" s="1"/>
  <c r="L178" i="40" s="1"/>
  <c r="G181" i="4" s="1"/>
  <c r="G174" i="40"/>
  <c r="I174" i="40" s="1"/>
  <c r="L174" i="40" s="1"/>
  <c r="G177" i="4" s="1"/>
  <c r="G170" i="40"/>
  <c r="I170" i="40" s="1"/>
  <c r="L170" i="40" s="1"/>
  <c r="G173" i="4" s="1"/>
  <c r="G166" i="40"/>
  <c r="I166" i="40" s="1"/>
  <c r="L166" i="40" s="1"/>
  <c r="G169" i="4" s="1"/>
  <c r="G162" i="40"/>
  <c r="I162" i="40" s="1"/>
  <c r="L162" i="40" s="1"/>
  <c r="G165" i="4" s="1"/>
  <c r="G158" i="40"/>
  <c r="I158" i="40" s="1"/>
  <c r="L158" i="40" s="1"/>
  <c r="G161" i="4" s="1"/>
  <c r="G154" i="40"/>
  <c r="I154" i="40" s="1"/>
  <c r="L154" i="40" s="1"/>
  <c r="G157" i="4" s="1"/>
  <c r="G150" i="40"/>
  <c r="I150" i="40" s="1"/>
  <c r="L150" i="40" s="1"/>
  <c r="G153" i="4" s="1"/>
  <c r="G146" i="40"/>
  <c r="I146" i="40" s="1"/>
  <c r="L146" i="40" s="1"/>
  <c r="G149" i="4" s="1"/>
  <c r="G142" i="40"/>
  <c r="I142" i="40" s="1"/>
  <c r="L142" i="40" s="1"/>
  <c r="G145" i="4" s="1"/>
  <c r="G138" i="40"/>
  <c r="I138" i="40" s="1"/>
  <c r="L138" i="40" s="1"/>
  <c r="G141" i="4" s="1"/>
  <c r="G134" i="40"/>
  <c r="I134" i="40" s="1"/>
  <c r="L134" i="40" s="1"/>
  <c r="G137" i="4" s="1"/>
  <c r="G130" i="40"/>
  <c r="I130" i="40" s="1"/>
  <c r="L130" i="40" s="1"/>
  <c r="G133" i="4" s="1"/>
  <c r="G126" i="40"/>
  <c r="I126" i="40" s="1"/>
  <c r="L126" i="40" s="1"/>
  <c r="G129" i="4" s="1"/>
  <c r="G122" i="40"/>
  <c r="I122" i="40" s="1"/>
  <c r="L122" i="40" s="1"/>
  <c r="G125" i="4" s="1"/>
  <c r="G118" i="40"/>
  <c r="I118" i="40" s="1"/>
  <c r="L118" i="40" s="1"/>
  <c r="G121" i="4" s="1"/>
  <c r="G114" i="40"/>
  <c r="I114" i="40" s="1"/>
  <c r="L114" i="40" s="1"/>
  <c r="G117" i="4" s="1"/>
  <c r="G110" i="40"/>
  <c r="I110" i="40" s="1"/>
  <c r="L110" i="40" s="1"/>
  <c r="G113" i="4" s="1"/>
  <c r="G106" i="40"/>
  <c r="I106" i="40" s="1"/>
  <c r="L106" i="40" s="1"/>
  <c r="G109" i="4" s="1"/>
  <c r="G102" i="40"/>
  <c r="I102" i="40" s="1"/>
  <c r="L102" i="40" s="1"/>
  <c r="G105" i="4" s="1"/>
  <c r="G98" i="40"/>
  <c r="I98" i="40" s="1"/>
  <c r="L98" i="40" s="1"/>
  <c r="G101" i="4" s="1"/>
  <c r="G94" i="40"/>
  <c r="I94" i="40" s="1"/>
  <c r="L94" i="40" s="1"/>
  <c r="G97" i="4" s="1"/>
  <c r="G90" i="40"/>
  <c r="I90" i="40" s="1"/>
  <c r="L90" i="40" s="1"/>
  <c r="G93" i="4" s="1"/>
  <c r="G86" i="40"/>
  <c r="I86" i="40" s="1"/>
  <c r="L86" i="40" s="1"/>
  <c r="G89" i="4" s="1"/>
  <c r="G82" i="40"/>
  <c r="I82" i="40" s="1"/>
  <c r="L82" i="40" s="1"/>
  <c r="G85" i="4" s="1"/>
  <c r="G78" i="40"/>
  <c r="I78" i="40" s="1"/>
  <c r="L78" i="40" s="1"/>
  <c r="G81" i="4" s="1"/>
  <c r="G183" i="40"/>
  <c r="G179" i="40"/>
  <c r="I179" i="40" s="1"/>
  <c r="L179" i="40" s="1"/>
  <c r="G182" i="4" s="1"/>
  <c r="G175" i="40"/>
  <c r="I175" i="40" s="1"/>
  <c r="L175" i="40" s="1"/>
  <c r="G178" i="4" s="1"/>
  <c r="G171" i="40"/>
  <c r="I171" i="40" s="1"/>
  <c r="L171" i="40" s="1"/>
  <c r="G174" i="4" s="1"/>
  <c r="I174" i="4" s="1"/>
  <c r="G167" i="40"/>
  <c r="I167" i="40" s="1"/>
  <c r="L167" i="40" s="1"/>
  <c r="G170" i="4" s="1"/>
  <c r="G163" i="40"/>
  <c r="I163" i="40" s="1"/>
  <c r="L163" i="40" s="1"/>
  <c r="G166" i="4" s="1"/>
  <c r="G159" i="40"/>
  <c r="I159" i="40" s="1"/>
  <c r="L159" i="40" s="1"/>
  <c r="G162" i="4" s="1"/>
  <c r="G155" i="40"/>
  <c r="I155" i="40" s="1"/>
  <c r="L155" i="40" s="1"/>
  <c r="G158" i="4" s="1"/>
  <c r="G151" i="40"/>
  <c r="I151" i="40" s="1"/>
  <c r="L151" i="40" s="1"/>
  <c r="G154" i="4" s="1"/>
  <c r="I154" i="4" s="1"/>
  <c r="G147" i="40"/>
  <c r="I147" i="40" s="1"/>
  <c r="L147" i="40" s="1"/>
  <c r="G150" i="4" s="1"/>
  <c r="G143" i="40"/>
  <c r="I143" i="40" s="1"/>
  <c r="L143" i="40" s="1"/>
  <c r="G146" i="4" s="1"/>
  <c r="G139" i="40"/>
  <c r="I139" i="40" s="1"/>
  <c r="L139" i="40" s="1"/>
  <c r="G142" i="4" s="1"/>
  <c r="I142" i="4" s="1"/>
  <c r="G135" i="40"/>
  <c r="I135" i="40" s="1"/>
  <c r="L135" i="40" s="1"/>
  <c r="G138" i="4" s="1"/>
  <c r="G131" i="40"/>
  <c r="I131" i="40" s="1"/>
  <c r="L131" i="40" s="1"/>
  <c r="G134" i="4" s="1"/>
  <c r="G127" i="40"/>
  <c r="I127" i="40" s="1"/>
  <c r="L127" i="40" s="1"/>
  <c r="G130" i="4" s="1"/>
  <c r="G123" i="40"/>
  <c r="I123" i="40" s="1"/>
  <c r="L123" i="40" s="1"/>
  <c r="G126" i="4" s="1"/>
  <c r="G119" i="40"/>
  <c r="I119" i="40" s="1"/>
  <c r="L119" i="40" s="1"/>
  <c r="G122" i="4" s="1"/>
  <c r="G115" i="40"/>
  <c r="I115" i="40" s="1"/>
  <c r="L115" i="40" s="1"/>
  <c r="G118" i="4" s="1"/>
  <c r="G111" i="40"/>
  <c r="I111" i="40" s="1"/>
  <c r="L111" i="40" s="1"/>
  <c r="G114" i="4" s="1"/>
  <c r="G107" i="40"/>
  <c r="I107" i="40" s="1"/>
  <c r="L107" i="40" s="1"/>
  <c r="G110" i="4" s="1"/>
  <c r="G103" i="40"/>
  <c r="I103" i="40" s="1"/>
  <c r="L103" i="40" s="1"/>
  <c r="G106" i="4" s="1"/>
  <c r="G99" i="40"/>
  <c r="I99" i="40" s="1"/>
  <c r="L99" i="40" s="1"/>
  <c r="G102" i="4" s="1"/>
  <c r="G95" i="40"/>
  <c r="I95" i="40" s="1"/>
  <c r="L95" i="40" s="1"/>
  <c r="G98" i="4" s="1"/>
  <c r="G91" i="40"/>
  <c r="I91" i="40" s="1"/>
  <c r="L91" i="40" s="1"/>
  <c r="G94" i="4" s="1"/>
  <c r="G87" i="40"/>
  <c r="I87" i="40" s="1"/>
  <c r="L87" i="40" s="1"/>
  <c r="G90" i="4" s="1"/>
  <c r="G83" i="40"/>
  <c r="I83" i="40" s="1"/>
  <c r="L83" i="40" s="1"/>
  <c r="G86" i="4" s="1"/>
  <c r="I1" i="40"/>
  <c r="I184" i="40" s="1"/>
  <c r="G180" i="40"/>
  <c r="I180" i="40" s="1"/>
  <c r="L180" i="40" s="1"/>
  <c r="G183" i="4" s="1"/>
  <c r="G176" i="40"/>
  <c r="I176" i="40" s="1"/>
  <c r="L176" i="40" s="1"/>
  <c r="G179" i="4" s="1"/>
  <c r="G172" i="40"/>
  <c r="I172" i="40" s="1"/>
  <c r="L172" i="40" s="1"/>
  <c r="G175" i="4" s="1"/>
  <c r="I175" i="4" s="1"/>
  <c r="G168" i="40"/>
  <c r="I168" i="40" s="1"/>
  <c r="L168" i="40" s="1"/>
  <c r="G171" i="4" s="1"/>
  <c r="G164" i="40"/>
  <c r="I164" i="40" s="1"/>
  <c r="L164" i="40" s="1"/>
  <c r="G167" i="4" s="1"/>
  <c r="G160" i="40"/>
  <c r="I160" i="40" s="1"/>
  <c r="L160" i="40" s="1"/>
  <c r="G163" i="4" s="1"/>
  <c r="G156" i="40"/>
  <c r="I156" i="40" s="1"/>
  <c r="L156" i="40" s="1"/>
  <c r="G159" i="4" s="1"/>
  <c r="G152" i="40"/>
  <c r="I152" i="40" s="1"/>
  <c r="L152" i="40" s="1"/>
  <c r="G155" i="4" s="1"/>
  <c r="G148" i="40"/>
  <c r="I148" i="40" s="1"/>
  <c r="L148" i="40" s="1"/>
  <c r="G151" i="4" s="1"/>
  <c r="G144" i="40"/>
  <c r="I144" i="40" s="1"/>
  <c r="L144" i="40" s="1"/>
  <c r="G147" i="4" s="1"/>
  <c r="G140" i="40"/>
  <c r="I140" i="40" s="1"/>
  <c r="L140" i="40" s="1"/>
  <c r="G143" i="4" s="1"/>
  <c r="G136" i="40"/>
  <c r="I136" i="40" s="1"/>
  <c r="L136" i="40" s="1"/>
  <c r="G139" i="4" s="1"/>
  <c r="G132" i="40"/>
  <c r="I132" i="40" s="1"/>
  <c r="L132" i="40" s="1"/>
  <c r="G135" i="4" s="1"/>
  <c r="G128" i="40"/>
  <c r="I128" i="40" s="1"/>
  <c r="L128" i="40" s="1"/>
  <c r="G131" i="4" s="1"/>
  <c r="G124" i="40"/>
  <c r="I124" i="40" s="1"/>
  <c r="L124" i="40" s="1"/>
  <c r="G127" i="4" s="1"/>
  <c r="G120" i="40"/>
  <c r="I120" i="40" s="1"/>
  <c r="L120" i="40" s="1"/>
  <c r="G123" i="4" s="1"/>
  <c r="G116" i="40"/>
  <c r="I116" i="40" s="1"/>
  <c r="L116" i="40" s="1"/>
  <c r="G119" i="4" s="1"/>
  <c r="G112" i="40"/>
  <c r="I112" i="40" s="1"/>
  <c r="L112" i="40" s="1"/>
  <c r="G115" i="4" s="1"/>
  <c r="G108" i="40"/>
  <c r="I108" i="40" s="1"/>
  <c r="L108" i="40" s="1"/>
  <c r="G111" i="4" s="1"/>
  <c r="G104" i="40"/>
  <c r="I104" i="40" s="1"/>
  <c r="L104" i="40" s="1"/>
  <c r="G107" i="4" s="1"/>
  <c r="G100" i="40"/>
  <c r="I100" i="40" s="1"/>
  <c r="L100" i="40" s="1"/>
  <c r="G103" i="4" s="1"/>
  <c r="G96" i="40"/>
  <c r="I96" i="40" s="1"/>
  <c r="L96" i="40" s="1"/>
  <c r="G99" i="4" s="1"/>
  <c r="G92" i="40"/>
  <c r="I92" i="40" s="1"/>
  <c r="L92" i="40" s="1"/>
  <c r="G95" i="4" s="1"/>
  <c r="G88" i="40"/>
  <c r="I88" i="40" s="1"/>
  <c r="L88" i="40" s="1"/>
  <c r="G91" i="4" s="1"/>
  <c r="G84" i="40"/>
  <c r="I84" i="40" s="1"/>
  <c r="L84" i="40" s="1"/>
  <c r="G87" i="4" s="1"/>
  <c r="I87" i="4" s="1"/>
  <c r="G80" i="40"/>
  <c r="I80" i="40" s="1"/>
  <c r="L80" i="40" s="1"/>
  <c r="G83" i="4" s="1"/>
  <c r="G76" i="40"/>
  <c r="I76" i="40" s="1"/>
  <c r="L76" i="40" s="1"/>
  <c r="G79" i="4" s="1"/>
  <c r="G72" i="40"/>
  <c r="I72" i="40" s="1"/>
  <c r="L72" i="40" s="1"/>
  <c r="G75" i="4" s="1"/>
  <c r="G181" i="40"/>
  <c r="I181" i="40" s="1"/>
  <c r="L181" i="40" s="1"/>
  <c r="G184" i="4" s="1"/>
  <c r="G177" i="40"/>
  <c r="I177" i="40" s="1"/>
  <c r="L177" i="40" s="1"/>
  <c r="G180" i="4" s="1"/>
  <c r="G173" i="40"/>
  <c r="I173" i="40" s="1"/>
  <c r="L173" i="40" s="1"/>
  <c r="G176" i="4" s="1"/>
  <c r="G169" i="40"/>
  <c r="I169" i="40" s="1"/>
  <c r="L169" i="40" s="1"/>
  <c r="G172" i="4" s="1"/>
  <c r="G165" i="40"/>
  <c r="I165" i="40" s="1"/>
  <c r="L165" i="40" s="1"/>
  <c r="G168" i="4" s="1"/>
  <c r="G161" i="40"/>
  <c r="I161" i="40" s="1"/>
  <c r="L161" i="40" s="1"/>
  <c r="G164" i="4" s="1"/>
  <c r="G157" i="40"/>
  <c r="I157" i="40" s="1"/>
  <c r="L157" i="40" s="1"/>
  <c r="G160" i="4" s="1"/>
  <c r="G153" i="40"/>
  <c r="I153" i="40" s="1"/>
  <c r="L153" i="40" s="1"/>
  <c r="G156" i="4" s="1"/>
  <c r="G149" i="40"/>
  <c r="I149" i="40" s="1"/>
  <c r="L149" i="40" s="1"/>
  <c r="G152" i="4" s="1"/>
  <c r="G145" i="40"/>
  <c r="I145" i="40" s="1"/>
  <c r="L145" i="40" s="1"/>
  <c r="G148" i="4" s="1"/>
  <c r="G141" i="40"/>
  <c r="I141" i="40" s="1"/>
  <c r="L141" i="40" s="1"/>
  <c r="G144" i="4" s="1"/>
  <c r="G137" i="40"/>
  <c r="I137" i="40" s="1"/>
  <c r="L137" i="40" s="1"/>
  <c r="G140" i="4" s="1"/>
  <c r="G133" i="40"/>
  <c r="I133" i="40" s="1"/>
  <c r="L133" i="40" s="1"/>
  <c r="G136" i="4" s="1"/>
  <c r="G129" i="40"/>
  <c r="I129" i="40" s="1"/>
  <c r="L129" i="40" s="1"/>
  <c r="G132" i="4" s="1"/>
  <c r="G125" i="40"/>
  <c r="I125" i="40" s="1"/>
  <c r="L125" i="40" s="1"/>
  <c r="G128" i="4" s="1"/>
  <c r="G121" i="40"/>
  <c r="I121" i="40" s="1"/>
  <c r="L121" i="40" s="1"/>
  <c r="G124" i="4" s="1"/>
  <c r="I124" i="4" s="1"/>
  <c r="G117" i="40"/>
  <c r="I117" i="40" s="1"/>
  <c r="L117" i="40" s="1"/>
  <c r="G120" i="4" s="1"/>
  <c r="G113" i="40"/>
  <c r="I113" i="40" s="1"/>
  <c r="L113" i="40" s="1"/>
  <c r="G116" i="4" s="1"/>
  <c r="G109" i="40"/>
  <c r="I109" i="40" s="1"/>
  <c r="L109" i="40" s="1"/>
  <c r="G112" i="4" s="1"/>
  <c r="G105" i="40"/>
  <c r="I105" i="40" s="1"/>
  <c r="L105" i="40" s="1"/>
  <c r="G108" i="4" s="1"/>
  <c r="G101" i="40"/>
  <c r="I101" i="40" s="1"/>
  <c r="L101" i="40" s="1"/>
  <c r="G104" i="4" s="1"/>
  <c r="G97" i="40"/>
  <c r="I97" i="40" s="1"/>
  <c r="L97" i="40" s="1"/>
  <c r="G100" i="4" s="1"/>
  <c r="G93" i="40"/>
  <c r="I93" i="40" s="1"/>
  <c r="L93" i="40" s="1"/>
  <c r="G96" i="4" s="1"/>
  <c r="G89" i="40"/>
  <c r="I89" i="40" s="1"/>
  <c r="L89" i="40" s="1"/>
  <c r="G92" i="4" s="1"/>
  <c r="G85" i="40"/>
  <c r="I85" i="40" s="1"/>
  <c r="L85" i="40" s="1"/>
  <c r="G88" i="4" s="1"/>
  <c r="I88" i="4" s="1"/>
  <c r="G81" i="40"/>
  <c r="I81" i="40" s="1"/>
  <c r="L81" i="40" s="1"/>
  <c r="G84" i="4" s="1"/>
  <c r="G77" i="40"/>
  <c r="I77" i="40" s="1"/>
  <c r="L77" i="40" s="1"/>
  <c r="G80" i="4" s="1"/>
  <c r="G70" i="40"/>
  <c r="I70" i="40" s="1"/>
  <c r="L70" i="40" s="1"/>
  <c r="G73" i="4" s="1"/>
  <c r="G62" i="40"/>
  <c r="I62" i="40" s="1"/>
  <c r="L62" i="40" s="1"/>
  <c r="G65" i="4" s="1"/>
  <c r="G54" i="40"/>
  <c r="I54" i="40" s="1"/>
  <c r="L54" i="40" s="1"/>
  <c r="G57" i="4" s="1"/>
  <c r="G46" i="40"/>
  <c r="I46" i="40" s="1"/>
  <c r="L46" i="40" s="1"/>
  <c r="G49" i="4" s="1"/>
  <c r="G38" i="40"/>
  <c r="I38" i="40" s="1"/>
  <c r="L38" i="40" s="1"/>
  <c r="G41" i="4" s="1"/>
  <c r="G30" i="40"/>
  <c r="I30" i="40" s="1"/>
  <c r="L30" i="40" s="1"/>
  <c r="G33" i="4" s="1"/>
  <c r="G22" i="40"/>
  <c r="I22" i="40" s="1"/>
  <c r="L22" i="40" s="1"/>
  <c r="G25" i="4" s="1"/>
  <c r="G14" i="40"/>
  <c r="I14" i="40" s="1"/>
  <c r="L14" i="40" s="1"/>
  <c r="G17" i="4" s="1"/>
  <c r="G6" i="40"/>
  <c r="I6" i="40" s="1"/>
  <c r="L6" i="40" s="1"/>
  <c r="G9" i="4" s="1"/>
  <c r="G65" i="40"/>
  <c r="I65" i="40" s="1"/>
  <c r="L65" i="40" s="1"/>
  <c r="G68" i="4" s="1"/>
  <c r="G57" i="40"/>
  <c r="I57" i="40" s="1"/>
  <c r="L57" i="40" s="1"/>
  <c r="G60" i="4" s="1"/>
  <c r="G49" i="40"/>
  <c r="I49" i="40" s="1"/>
  <c r="L49" i="40" s="1"/>
  <c r="G52" i="4" s="1"/>
  <c r="G41" i="40"/>
  <c r="I41" i="40" s="1"/>
  <c r="L41" i="40" s="1"/>
  <c r="G44" i="4" s="1"/>
  <c r="G33" i="40"/>
  <c r="I33" i="40" s="1"/>
  <c r="L33" i="40" s="1"/>
  <c r="G36" i="4" s="1"/>
  <c r="G25" i="40"/>
  <c r="I25" i="40" s="1"/>
  <c r="L25" i="40" s="1"/>
  <c r="G28" i="4" s="1"/>
  <c r="G17" i="40"/>
  <c r="I17" i="40" s="1"/>
  <c r="L17" i="40" s="1"/>
  <c r="G20" i="4" s="1"/>
  <c r="G9" i="40"/>
  <c r="I9" i="40" s="1"/>
  <c r="L9" i="40" s="1"/>
  <c r="G12" i="4" s="1"/>
  <c r="G75" i="40"/>
  <c r="I75" i="40" s="1"/>
  <c r="L75" i="40" s="1"/>
  <c r="G78" i="4" s="1"/>
  <c r="G73" i="40"/>
  <c r="I73" i="40" s="1"/>
  <c r="L73" i="40" s="1"/>
  <c r="G76" i="4" s="1"/>
  <c r="G68" i="40"/>
  <c r="I68" i="40" s="1"/>
  <c r="L68" i="40" s="1"/>
  <c r="G71" i="4" s="1"/>
  <c r="G60" i="40"/>
  <c r="I60" i="40" s="1"/>
  <c r="L60" i="40" s="1"/>
  <c r="G63" i="4" s="1"/>
  <c r="G52" i="40"/>
  <c r="I52" i="40" s="1"/>
  <c r="L52" i="40" s="1"/>
  <c r="G55" i="4" s="1"/>
  <c r="G44" i="40"/>
  <c r="I44" i="40" s="1"/>
  <c r="L44" i="40" s="1"/>
  <c r="G47" i="4" s="1"/>
  <c r="G36" i="40"/>
  <c r="I36" i="40" s="1"/>
  <c r="L36" i="40" s="1"/>
  <c r="G39" i="4" s="1"/>
  <c r="G28" i="40"/>
  <c r="I28" i="40" s="1"/>
  <c r="L28" i="40" s="1"/>
  <c r="G31" i="4" s="1"/>
  <c r="G20" i="40"/>
  <c r="I20" i="40" s="1"/>
  <c r="L20" i="40" s="1"/>
  <c r="G23" i="4" s="1"/>
  <c r="G12" i="40"/>
  <c r="I12" i="40" s="1"/>
  <c r="L12" i="40" s="1"/>
  <c r="G15" i="4" s="1"/>
  <c r="I15" i="4" s="1"/>
  <c r="G4" i="40"/>
  <c r="I4" i="40" s="1"/>
  <c r="L4" i="40" s="1"/>
  <c r="G7" i="4" s="1"/>
  <c r="G71" i="40"/>
  <c r="I71" i="40" s="1"/>
  <c r="L71" i="40" s="1"/>
  <c r="G74" i="4" s="1"/>
  <c r="G63" i="40"/>
  <c r="I63" i="40" s="1"/>
  <c r="L63" i="40" s="1"/>
  <c r="G66" i="4" s="1"/>
  <c r="G55" i="40"/>
  <c r="I55" i="40" s="1"/>
  <c r="L55" i="40" s="1"/>
  <c r="G58" i="4" s="1"/>
  <c r="G47" i="40"/>
  <c r="I47" i="40" s="1"/>
  <c r="L47" i="40" s="1"/>
  <c r="G50" i="4" s="1"/>
  <c r="G39" i="40"/>
  <c r="I39" i="40" s="1"/>
  <c r="L39" i="40" s="1"/>
  <c r="G42" i="4" s="1"/>
  <c r="G31" i="40"/>
  <c r="I31" i="40" s="1"/>
  <c r="L31" i="40" s="1"/>
  <c r="G34" i="4" s="1"/>
  <c r="G23" i="40"/>
  <c r="I23" i="40" s="1"/>
  <c r="L23" i="40" s="1"/>
  <c r="G26" i="4" s="1"/>
  <c r="G15" i="40"/>
  <c r="I15" i="40" s="1"/>
  <c r="L15" i="40" s="1"/>
  <c r="G18" i="4" s="1"/>
  <c r="G7" i="40"/>
  <c r="I7" i="40" s="1"/>
  <c r="L7" i="40" s="1"/>
  <c r="G10" i="4" s="1"/>
  <c r="G66" i="40"/>
  <c r="I66" i="40" s="1"/>
  <c r="L66" i="40" s="1"/>
  <c r="G69" i="4" s="1"/>
  <c r="G58" i="40"/>
  <c r="I58" i="40" s="1"/>
  <c r="L58" i="40" s="1"/>
  <c r="G61" i="4" s="1"/>
  <c r="G50" i="40"/>
  <c r="I50" i="40" s="1"/>
  <c r="L50" i="40" s="1"/>
  <c r="G53" i="4" s="1"/>
  <c r="G42" i="40"/>
  <c r="I42" i="40" s="1"/>
  <c r="L42" i="40" s="1"/>
  <c r="G45" i="4" s="1"/>
  <c r="G34" i="40"/>
  <c r="I34" i="40" s="1"/>
  <c r="L34" i="40" s="1"/>
  <c r="G37" i="4" s="1"/>
  <c r="G26" i="40"/>
  <c r="I26" i="40" s="1"/>
  <c r="L26" i="40" s="1"/>
  <c r="G29" i="4" s="1"/>
  <c r="G18" i="40"/>
  <c r="I18" i="40" s="1"/>
  <c r="L18" i="40" s="1"/>
  <c r="G21" i="4" s="1"/>
  <c r="G10" i="40"/>
  <c r="I10" i="40" s="1"/>
  <c r="L10" i="40" s="1"/>
  <c r="G13" i="4" s="1"/>
  <c r="G69" i="40"/>
  <c r="I69" i="40" s="1"/>
  <c r="L69" i="40" s="1"/>
  <c r="G72" i="4" s="1"/>
  <c r="G61" i="40"/>
  <c r="I61" i="40" s="1"/>
  <c r="L61" i="40" s="1"/>
  <c r="G64" i="4" s="1"/>
  <c r="G53" i="40"/>
  <c r="I53" i="40" s="1"/>
  <c r="L53" i="40" s="1"/>
  <c r="G56" i="4" s="1"/>
  <c r="G45" i="40"/>
  <c r="I45" i="40" s="1"/>
  <c r="L45" i="40" s="1"/>
  <c r="G48" i="4" s="1"/>
  <c r="G37" i="40"/>
  <c r="I37" i="40" s="1"/>
  <c r="L37" i="40" s="1"/>
  <c r="G40" i="4" s="1"/>
  <c r="G29" i="40"/>
  <c r="I29" i="40" s="1"/>
  <c r="L29" i="40" s="1"/>
  <c r="G32" i="4" s="1"/>
  <c r="G21" i="40"/>
  <c r="I21" i="40" s="1"/>
  <c r="L21" i="40" s="1"/>
  <c r="G24" i="4" s="1"/>
  <c r="G13" i="40"/>
  <c r="I13" i="40" s="1"/>
  <c r="L13" i="40" s="1"/>
  <c r="G16" i="4" s="1"/>
  <c r="G5" i="40"/>
  <c r="I5" i="40" s="1"/>
  <c r="L5" i="40" s="1"/>
  <c r="G8" i="4" s="1"/>
  <c r="G74" i="40"/>
  <c r="I74" i="40" s="1"/>
  <c r="L74" i="40" s="1"/>
  <c r="G77" i="4" s="1"/>
  <c r="G64" i="40"/>
  <c r="I64" i="40" s="1"/>
  <c r="L64" i="40" s="1"/>
  <c r="G67" i="4" s="1"/>
  <c r="G56" i="40"/>
  <c r="I56" i="40" s="1"/>
  <c r="L56" i="40" s="1"/>
  <c r="G59" i="4" s="1"/>
  <c r="G48" i="40"/>
  <c r="I48" i="40" s="1"/>
  <c r="L48" i="40" s="1"/>
  <c r="G51" i="4" s="1"/>
  <c r="G40" i="40"/>
  <c r="I40" i="40" s="1"/>
  <c r="L40" i="40" s="1"/>
  <c r="G43" i="4" s="1"/>
  <c r="G32" i="40"/>
  <c r="I32" i="40" s="1"/>
  <c r="L32" i="40" s="1"/>
  <c r="G35" i="4" s="1"/>
  <c r="G24" i="40"/>
  <c r="I24" i="40" s="1"/>
  <c r="L24" i="40" s="1"/>
  <c r="G27" i="4" s="1"/>
  <c r="G16" i="40"/>
  <c r="I16" i="40" s="1"/>
  <c r="L16" i="40" s="1"/>
  <c r="G19" i="4" s="1"/>
  <c r="G8" i="40"/>
  <c r="I8" i="40" s="1"/>
  <c r="L8" i="40" s="1"/>
  <c r="G11" i="4" s="1"/>
  <c r="G79" i="40"/>
  <c r="I79" i="40" s="1"/>
  <c r="L79" i="40" s="1"/>
  <c r="G82" i="4" s="1"/>
  <c r="G67" i="40"/>
  <c r="I67" i="40" s="1"/>
  <c r="L67" i="40" s="1"/>
  <c r="G70" i="4" s="1"/>
  <c r="G59" i="40"/>
  <c r="I59" i="40" s="1"/>
  <c r="L59" i="40" s="1"/>
  <c r="G62" i="4" s="1"/>
  <c r="G51" i="40"/>
  <c r="I51" i="40" s="1"/>
  <c r="L51" i="40" s="1"/>
  <c r="G54" i="4" s="1"/>
  <c r="G43" i="40"/>
  <c r="I43" i="40" s="1"/>
  <c r="L43" i="40" s="1"/>
  <c r="G46" i="4" s="1"/>
  <c r="G35" i="40"/>
  <c r="I35" i="40" s="1"/>
  <c r="L35" i="40" s="1"/>
  <c r="G38" i="4" s="1"/>
  <c r="G27" i="40"/>
  <c r="I27" i="40" s="1"/>
  <c r="L27" i="40" s="1"/>
  <c r="G30" i="4" s="1"/>
  <c r="G19" i="40"/>
  <c r="I19" i="40" s="1"/>
  <c r="L19" i="40" s="1"/>
  <c r="G22" i="4" s="1"/>
  <c r="I22" i="4" s="1"/>
  <c r="G11" i="40"/>
  <c r="I11" i="40" s="1"/>
  <c r="L11" i="40" s="1"/>
  <c r="G14" i="4" s="1"/>
  <c r="G200" i="47"/>
  <c r="I3" i="47"/>
  <c r="I182" i="47"/>
  <c r="L182" i="47" s="1"/>
  <c r="Y185" i="4" s="1"/>
  <c r="I56" i="47"/>
  <c r="L56" i="47" s="1"/>
  <c r="Y59" i="4" s="1"/>
  <c r="I50" i="47"/>
  <c r="L50" i="47" s="1"/>
  <c r="Y53" i="4" s="1"/>
  <c r="I82" i="47"/>
  <c r="L82" i="47" s="1"/>
  <c r="Y85" i="4" s="1"/>
  <c r="I114" i="47"/>
  <c r="L114" i="47" s="1"/>
  <c r="Y117" i="4" s="1"/>
  <c r="I144" i="47"/>
  <c r="L144" i="47" s="1"/>
  <c r="Y147" i="4" s="1"/>
  <c r="I176" i="47"/>
  <c r="L176" i="47" s="1"/>
  <c r="Y179" i="4" s="1"/>
  <c r="I120" i="47"/>
  <c r="L120" i="47" s="1"/>
  <c r="Y123" i="4" s="1"/>
  <c r="I141" i="47"/>
  <c r="L141" i="47" s="1"/>
  <c r="Y144" i="4" s="1"/>
  <c r="I173" i="47"/>
  <c r="L173" i="47" s="1"/>
  <c r="Y176" i="4" s="1"/>
  <c r="I49" i="47"/>
  <c r="L49" i="47" s="1"/>
  <c r="Y52" i="4" s="1"/>
  <c r="I81" i="47"/>
  <c r="L81" i="47" s="1"/>
  <c r="Y84" i="4" s="1"/>
  <c r="I113" i="47"/>
  <c r="L113" i="47" s="1"/>
  <c r="Y116" i="4" s="1"/>
  <c r="I143" i="47"/>
  <c r="L143" i="47" s="1"/>
  <c r="Y146" i="4" s="1"/>
  <c r="I175" i="47"/>
  <c r="L175" i="47" s="1"/>
  <c r="Y178" i="4" s="1"/>
  <c r="I96" i="47"/>
  <c r="L96" i="47" s="1"/>
  <c r="Y99" i="4" s="1"/>
  <c r="I35" i="47"/>
  <c r="L35" i="47" s="1"/>
  <c r="Y38" i="4" s="1"/>
  <c r="I43" i="47"/>
  <c r="L43" i="47" s="1"/>
  <c r="Y46" i="4" s="1"/>
  <c r="I149" i="47"/>
  <c r="L149" i="47" s="1"/>
  <c r="Y152" i="4" s="1"/>
  <c r="I181" i="47"/>
  <c r="L181" i="47" s="1"/>
  <c r="Y184" i="4" s="1"/>
  <c r="I98" i="47"/>
  <c r="L98" i="47" s="1"/>
  <c r="Y101" i="4" s="1"/>
  <c r="I129" i="47"/>
  <c r="L129" i="47" s="1"/>
  <c r="Y132" i="4" s="1"/>
  <c r="I160" i="47"/>
  <c r="L160" i="47" s="1"/>
  <c r="Y163" i="4" s="1"/>
  <c r="I57" i="47"/>
  <c r="L57" i="47" s="1"/>
  <c r="Y60" i="4" s="1"/>
  <c r="I89" i="47"/>
  <c r="L89" i="47" s="1"/>
  <c r="Y92" i="4" s="1"/>
  <c r="I121" i="47"/>
  <c r="L121" i="47" s="1"/>
  <c r="Y124" i="4" s="1"/>
  <c r="I151" i="47"/>
  <c r="L151" i="47" s="1"/>
  <c r="Y154" i="4" s="1"/>
  <c r="H183" i="47"/>
  <c r="I104" i="47"/>
  <c r="L104" i="47" s="1"/>
  <c r="Y107" i="4" s="1"/>
  <c r="I170" i="47"/>
  <c r="L170" i="47" s="1"/>
  <c r="Y173" i="4" s="1"/>
  <c r="I75" i="47"/>
  <c r="L75" i="47" s="1"/>
  <c r="Y78" i="4" s="1"/>
  <c r="I19" i="47"/>
  <c r="L19" i="47" s="1"/>
  <c r="Y22" i="4" s="1"/>
  <c r="I107" i="47"/>
  <c r="L107" i="47" s="1"/>
  <c r="Y110" i="4" s="1"/>
  <c r="I95" i="47"/>
  <c r="L95" i="47" s="1"/>
  <c r="Y98" i="4" s="1"/>
  <c r="I166" i="47"/>
  <c r="L166" i="47" s="1"/>
  <c r="Y169" i="4" s="1"/>
  <c r="I26" i="47"/>
  <c r="L26" i="47" s="1"/>
  <c r="Y29" i="4" s="1"/>
  <c r="I157" i="47"/>
  <c r="L157" i="47" s="1"/>
  <c r="Y160" i="4" s="1"/>
  <c r="I74" i="47"/>
  <c r="L74" i="47" s="1"/>
  <c r="Y77" i="4" s="1"/>
  <c r="I106" i="47"/>
  <c r="L106" i="47" s="1"/>
  <c r="Y109" i="4" s="1"/>
  <c r="I136" i="47"/>
  <c r="L136" i="47" s="1"/>
  <c r="Y139" i="4" s="1"/>
  <c r="I168" i="47"/>
  <c r="L168" i="47" s="1"/>
  <c r="Y171" i="4" s="1"/>
  <c r="I65" i="47"/>
  <c r="L65" i="47" s="1"/>
  <c r="Y68" i="4" s="1"/>
  <c r="I97" i="47"/>
  <c r="L97" i="47" s="1"/>
  <c r="Y100" i="4" s="1"/>
  <c r="I128" i="47"/>
  <c r="L128" i="47" s="1"/>
  <c r="Y131" i="4" s="1"/>
  <c r="I159" i="47"/>
  <c r="L159" i="47" s="1"/>
  <c r="Y162" i="4" s="1"/>
  <c r="I76" i="47"/>
  <c r="L76" i="47" s="1"/>
  <c r="Y79" i="4" s="1"/>
  <c r="I108" i="47"/>
  <c r="L108" i="47" s="1"/>
  <c r="Y111" i="4" s="1"/>
  <c r="I129" i="45"/>
  <c r="L129" i="45" s="1"/>
  <c r="V132" i="4" s="1"/>
  <c r="I181" i="45"/>
  <c r="L181" i="45" s="1"/>
  <c r="V184" i="4" s="1"/>
  <c r="I177" i="45"/>
  <c r="L177" i="45" s="1"/>
  <c r="V180" i="4" s="1"/>
  <c r="I173" i="45"/>
  <c r="L173" i="45" s="1"/>
  <c r="V176" i="4" s="1"/>
  <c r="I169" i="45"/>
  <c r="L169" i="45" s="1"/>
  <c r="V172" i="4" s="1"/>
  <c r="I165" i="45"/>
  <c r="L165" i="45" s="1"/>
  <c r="V168" i="4" s="1"/>
  <c r="I161" i="45"/>
  <c r="L161" i="45" s="1"/>
  <c r="V164" i="4" s="1"/>
  <c r="I157" i="45"/>
  <c r="L157" i="45" s="1"/>
  <c r="V160" i="4" s="1"/>
  <c r="I153" i="45"/>
  <c r="L153" i="45" s="1"/>
  <c r="V156" i="4" s="1"/>
  <c r="I149" i="45"/>
  <c r="L149" i="45" s="1"/>
  <c r="V152" i="4" s="1"/>
  <c r="I145" i="45"/>
  <c r="L145" i="45" s="1"/>
  <c r="V148" i="4" s="1"/>
  <c r="I141" i="45"/>
  <c r="L141" i="45" s="1"/>
  <c r="V144" i="4" s="1"/>
  <c r="I137" i="45"/>
  <c r="L137" i="45" s="1"/>
  <c r="V140" i="4" s="1"/>
  <c r="I133" i="45"/>
  <c r="L133" i="45" s="1"/>
  <c r="V136" i="4" s="1"/>
  <c r="I126" i="45"/>
  <c r="L126" i="45" s="1"/>
  <c r="V129" i="4" s="1"/>
  <c r="I122" i="45"/>
  <c r="L122" i="45" s="1"/>
  <c r="V125" i="4" s="1"/>
  <c r="I118" i="45"/>
  <c r="L118" i="45" s="1"/>
  <c r="V121" i="4" s="1"/>
  <c r="I114" i="45"/>
  <c r="L114" i="45" s="1"/>
  <c r="V117" i="4" s="1"/>
  <c r="I110" i="45"/>
  <c r="L110" i="45" s="1"/>
  <c r="V113" i="4" s="1"/>
  <c r="I106" i="45"/>
  <c r="L106" i="45" s="1"/>
  <c r="V109" i="4" s="1"/>
  <c r="I102" i="45"/>
  <c r="L102" i="45" s="1"/>
  <c r="V105" i="4" s="1"/>
  <c r="I98" i="45"/>
  <c r="L98" i="45" s="1"/>
  <c r="V101" i="4" s="1"/>
  <c r="I94" i="45"/>
  <c r="L94" i="45" s="1"/>
  <c r="V97" i="4" s="1"/>
  <c r="I90" i="45"/>
  <c r="L90" i="45" s="1"/>
  <c r="V93" i="4" s="1"/>
  <c r="I86" i="45"/>
  <c r="L86" i="45" s="1"/>
  <c r="V89" i="4" s="1"/>
  <c r="I82" i="45"/>
  <c r="L82" i="45" s="1"/>
  <c r="V85" i="4" s="1"/>
  <c r="I78" i="45"/>
  <c r="L78" i="45" s="1"/>
  <c r="V81" i="4" s="1"/>
  <c r="I74" i="45"/>
  <c r="L74" i="45" s="1"/>
  <c r="V77" i="4" s="1"/>
  <c r="I70" i="45"/>
  <c r="L70" i="45" s="1"/>
  <c r="V73" i="4" s="1"/>
  <c r="I66" i="45"/>
  <c r="L66" i="45" s="1"/>
  <c r="V69" i="4" s="1"/>
  <c r="I62" i="45"/>
  <c r="L62" i="45" s="1"/>
  <c r="V65" i="4" s="1"/>
  <c r="I58" i="45"/>
  <c r="L58" i="45" s="1"/>
  <c r="V61" i="4" s="1"/>
  <c r="I54" i="45"/>
  <c r="L54" i="45" s="1"/>
  <c r="V57" i="4" s="1"/>
  <c r="I50" i="45"/>
  <c r="L50" i="45" s="1"/>
  <c r="V53" i="4" s="1"/>
  <c r="I46" i="45"/>
  <c r="L46" i="45" s="1"/>
  <c r="V49" i="4" s="1"/>
  <c r="I42" i="45"/>
  <c r="L42" i="45" s="1"/>
  <c r="V45" i="4" s="1"/>
  <c r="I38" i="45"/>
  <c r="L38" i="45" s="1"/>
  <c r="V41" i="4" s="1"/>
  <c r="I34" i="45"/>
  <c r="L34" i="45" s="1"/>
  <c r="V37" i="4" s="1"/>
  <c r="I30" i="45"/>
  <c r="L30" i="45" s="1"/>
  <c r="V33" i="4" s="1"/>
  <c r="I26" i="45"/>
  <c r="L26" i="45" s="1"/>
  <c r="V29" i="4" s="1"/>
  <c r="I22" i="45"/>
  <c r="L22" i="45" s="1"/>
  <c r="V25" i="4" s="1"/>
  <c r="I18" i="45"/>
  <c r="L18" i="45" s="1"/>
  <c r="V21" i="4" s="1"/>
  <c r="I14" i="45"/>
  <c r="L14" i="45" s="1"/>
  <c r="V17" i="4" s="1"/>
  <c r="I10" i="45"/>
  <c r="L10" i="45" s="1"/>
  <c r="V13" i="4" s="1"/>
  <c r="I6" i="45"/>
  <c r="L6" i="45" s="1"/>
  <c r="V9" i="4" s="1"/>
  <c r="I182" i="45"/>
  <c r="L182" i="45" s="1"/>
  <c r="V185" i="4" s="1"/>
  <c r="I178" i="45"/>
  <c r="L178" i="45" s="1"/>
  <c r="V181" i="4" s="1"/>
  <c r="I174" i="45"/>
  <c r="L174" i="45" s="1"/>
  <c r="V177" i="4" s="1"/>
  <c r="I170" i="45"/>
  <c r="L170" i="45" s="1"/>
  <c r="V173" i="4" s="1"/>
  <c r="I166" i="45"/>
  <c r="L166" i="45" s="1"/>
  <c r="V169" i="4" s="1"/>
  <c r="I162" i="45"/>
  <c r="L162" i="45" s="1"/>
  <c r="V165" i="4" s="1"/>
  <c r="I158" i="45"/>
  <c r="L158" i="45" s="1"/>
  <c r="V161" i="4" s="1"/>
  <c r="I154" i="45"/>
  <c r="L154" i="45" s="1"/>
  <c r="V157" i="4" s="1"/>
  <c r="I150" i="45"/>
  <c r="L150" i="45" s="1"/>
  <c r="V153" i="4" s="1"/>
  <c r="I146" i="45"/>
  <c r="L146" i="45" s="1"/>
  <c r="V149" i="4" s="1"/>
  <c r="I142" i="45"/>
  <c r="L142" i="45" s="1"/>
  <c r="V145" i="4" s="1"/>
  <c r="I138" i="45"/>
  <c r="L138" i="45" s="1"/>
  <c r="V141" i="4" s="1"/>
  <c r="I134" i="45"/>
  <c r="L134" i="45" s="1"/>
  <c r="V137" i="4" s="1"/>
  <c r="I130" i="45"/>
  <c r="L130" i="45" s="1"/>
  <c r="V133" i="4" s="1"/>
  <c r="I127" i="45"/>
  <c r="L127" i="45" s="1"/>
  <c r="V130" i="4" s="1"/>
  <c r="I123" i="45"/>
  <c r="L123" i="45" s="1"/>
  <c r="V126" i="4" s="1"/>
  <c r="I119" i="45"/>
  <c r="L119" i="45" s="1"/>
  <c r="V122" i="4" s="1"/>
  <c r="I115" i="45"/>
  <c r="L115" i="45" s="1"/>
  <c r="V118" i="4" s="1"/>
  <c r="I111" i="45"/>
  <c r="L111" i="45" s="1"/>
  <c r="V114" i="4" s="1"/>
  <c r="I107" i="45"/>
  <c r="L107" i="45" s="1"/>
  <c r="V110" i="4" s="1"/>
  <c r="I103" i="45"/>
  <c r="L103" i="45" s="1"/>
  <c r="V106" i="4" s="1"/>
  <c r="I99" i="45"/>
  <c r="L99" i="45" s="1"/>
  <c r="V102" i="4" s="1"/>
  <c r="I95" i="45"/>
  <c r="L95" i="45" s="1"/>
  <c r="V98" i="4" s="1"/>
  <c r="I91" i="45"/>
  <c r="L91" i="45" s="1"/>
  <c r="V94" i="4" s="1"/>
  <c r="I87" i="45"/>
  <c r="L87" i="45" s="1"/>
  <c r="V90" i="4" s="1"/>
  <c r="I83" i="45"/>
  <c r="L83" i="45" s="1"/>
  <c r="V86" i="4" s="1"/>
  <c r="I79" i="45"/>
  <c r="L79" i="45" s="1"/>
  <c r="V82" i="4" s="1"/>
  <c r="I75" i="45"/>
  <c r="L75" i="45" s="1"/>
  <c r="V78" i="4" s="1"/>
  <c r="I71" i="45"/>
  <c r="L71" i="45" s="1"/>
  <c r="V74" i="4" s="1"/>
  <c r="I67" i="45"/>
  <c r="L67" i="45" s="1"/>
  <c r="V70" i="4" s="1"/>
  <c r="I63" i="45"/>
  <c r="L63" i="45" s="1"/>
  <c r="V66" i="4" s="1"/>
  <c r="I59" i="45"/>
  <c r="L59" i="45" s="1"/>
  <c r="V62" i="4" s="1"/>
  <c r="I55" i="45"/>
  <c r="L55" i="45" s="1"/>
  <c r="V58" i="4" s="1"/>
  <c r="I51" i="45"/>
  <c r="L51" i="45" s="1"/>
  <c r="V54" i="4" s="1"/>
  <c r="I47" i="45"/>
  <c r="L47" i="45" s="1"/>
  <c r="V50" i="4" s="1"/>
  <c r="I43" i="45"/>
  <c r="L43" i="45" s="1"/>
  <c r="V46" i="4" s="1"/>
  <c r="I39" i="45"/>
  <c r="L39" i="45" s="1"/>
  <c r="V42" i="4" s="1"/>
  <c r="I35" i="45"/>
  <c r="L35" i="45" s="1"/>
  <c r="V38" i="4" s="1"/>
  <c r="I31" i="45"/>
  <c r="L31" i="45" s="1"/>
  <c r="V34" i="4" s="1"/>
  <c r="I27" i="45"/>
  <c r="L27" i="45" s="1"/>
  <c r="V30" i="4" s="1"/>
  <c r="I23" i="45"/>
  <c r="L23" i="45" s="1"/>
  <c r="V26" i="4" s="1"/>
  <c r="I19" i="45"/>
  <c r="L19" i="45" s="1"/>
  <c r="V22" i="4" s="1"/>
  <c r="I15" i="45"/>
  <c r="L15" i="45" s="1"/>
  <c r="V18" i="4" s="1"/>
  <c r="I11" i="45"/>
  <c r="L11" i="45" s="1"/>
  <c r="V14" i="4" s="1"/>
  <c r="I7" i="45"/>
  <c r="L7" i="45" s="1"/>
  <c r="V10" i="4" s="1"/>
  <c r="I179" i="45"/>
  <c r="L179" i="45" s="1"/>
  <c r="V182" i="4" s="1"/>
  <c r="I175" i="45"/>
  <c r="L175" i="45" s="1"/>
  <c r="V178" i="4" s="1"/>
  <c r="I171" i="45"/>
  <c r="L171" i="45" s="1"/>
  <c r="V174" i="4" s="1"/>
  <c r="I167" i="45"/>
  <c r="L167" i="45" s="1"/>
  <c r="V170" i="4" s="1"/>
  <c r="I163" i="45"/>
  <c r="L163" i="45" s="1"/>
  <c r="V166" i="4" s="1"/>
  <c r="I159" i="45"/>
  <c r="L159" i="45" s="1"/>
  <c r="V162" i="4" s="1"/>
  <c r="I155" i="45"/>
  <c r="L155" i="45" s="1"/>
  <c r="V158" i="4" s="1"/>
  <c r="I151" i="45"/>
  <c r="L151" i="45" s="1"/>
  <c r="V154" i="4" s="1"/>
  <c r="I147" i="45"/>
  <c r="L147" i="45" s="1"/>
  <c r="V150" i="4" s="1"/>
  <c r="I143" i="45"/>
  <c r="L143" i="45" s="1"/>
  <c r="V146" i="4" s="1"/>
  <c r="I139" i="45"/>
  <c r="L139" i="45" s="1"/>
  <c r="V142" i="4" s="1"/>
  <c r="I135" i="45"/>
  <c r="L135" i="45" s="1"/>
  <c r="V138" i="4" s="1"/>
  <c r="I131" i="45"/>
  <c r="L131" i="45" s="1"/>
  <c r="V134" i="4" s="1"/>
  <c r="I128" i="45"/>
  <c r="L128" i="45" s="1"/>
  <c r="V131" i="4" s="1"/>
  <c r="I124" i="45"/>
  <c r="L124" i="45" s="1"/>
  <c r="V127" i="4" s="1"/>
  <c r="I120" i="45"/>
  <c r="L120" i="45" s="1"/>
  <c r="V123" i="4" s="1"/>
  <c r="I116" i="45"/>
  <c r="L116" i="45" s="1"/>
  <c r="V119" i="4" s="1"/>
  <c r="I112" i="45"/>
  <c r="L112" i="45" s="1"/>
  <c r="V115" i="4" s="1"/>
  <c r="I108" i="45"/>
  <c r="L108" i="45" s="1"/>
  <c r="V111" i="4" s="1"/>
  <c r="I104" i="45"/>
  <c r="L104" i="45" s="1"/>
  <c r="V107" i="4" s="1"/>
  <c r="I100" i="45"/>
  <c r="L100" i="45" s="1"/>
  <c r="V103" i="4" s="1"/>
  <c r="I96" i="45"/>
  <c r="L96" i="45" s="1"/>
  <c r="V99" i="4" s="1"/>
  <c r="I92" i="45"/>
  <c r="L92" i="45" s="1"/>
  <c r="V95" i="4" s="1"/>
  <c r="I88" i="45"/>
  <c r="L88" i="45" s="1"/>
  <c r="V91" i="4" s="1"/>
  <c r="I84" i="45"/>
  <c r="L84" i="45" s="1"/>
  <c r="V87" i="4" s="1"/>
  <c r="I80" i="45"/>
  <c r="L80" i="45" s="1"/>
  <c r="V83" i="4" s="1"/>
  <c r="I76" i="45"/>
  <c r="L76" i="45" s="1"/>
  <c r="V79" i="4" s="1"/>
  <c r="I72" i="45"/>
  <c r="L72" i="45" s="1"/>
  <c r="V75" i="4" s="1"/>
  <c r="I68" i="45"/>
  <c r="L68" i="45" s="1"/>
  <c r="V71" i="4" s="1"/>
  <c r="I64" i="45"/>
  <c r="L64" i="45" s="1"/>
  <c r="V67" i="4" s="1"/>
  <c r="I60" i="45"/>
  <c r="L60" i="45" s="1"/>
  <c r="V63" i="4" s="1"/>
  <c r="I56" i="45"/>
  <c r="L56" i="45" s="1"/>
  <c r="V59" i="4" s="1"/>
  <c r="I52" i="45"/>
  <c r="L52" i="45" s="1"/>
  <c r="V55" i="4" s="1"/>
  <c r="I48" i="45"/>
  <c r="L48" i="45" s="1"/>
  <c r="V51" i="4" s="1"/>
  <c r="I44" i="45"/>
  <c r="L44" i="45" s="1"/>
  <c r="V47" i="4" s="1"/>
  <c r="I40" i="45"/>
  <c r="L40" i="45" s="1"/>
  <c r="V43" i="4" s="1"/>
  <c r="I36" i="45"/>
  <c r="L36" i="45" s="1"/>
  <c r="V39" i="4" s="1"/>
  <c r="I32" i="45"/>
  <c r="L32" i="45" s="1"/>
  <c r="V35" i="4" s="1"/>
  <c r="I28" i="45"/>
  <c r="L28" i="45" s="1"/>
  <c r="V31" i="4" s="1"/>
  <c r="I24" i="45"/>
  <c r="L24" i="45" s="1"/>
  <c r="V27" i="4" s="1"/>
  <c r="I20" i="45"/>
  <c r="L20" i="45" s="1"/>
  <c r="V23" i="4" s="1"/>
  <c r="I16" i="45"/>
  <c r="L16" i="45" s="1"/>
  <c r="V19" i="4" s="1"/>
  <c r="I12" i="45"/>
  <c r="L12" i="45" s="1"/>
  <c r="V15" i="4" s="1"/>
  <c r="I8" i="45"/>
  <c r="L8" i="45" s="1"/>
  <c r="V11" i="4" s="1"/>
  <c r="I4" i="45"/>
  <c r="L4" i="45" s="1"/>
  <c r="V7" i="4" s="1"/>
  <c r="I176" i="45"/>
  <c r="L176" i="45" s="1"/>
  <c r="V179" i="4" s="1"/>
  <c r="I168" i="45"/>
  <c r="L168" i="45" s="1"/>
  <c r="V171" i="4" s="1"/>
  <c r="I160" i="45"/>
  <c r="L160" i="45" s="1"/>
  <c r="V163" i="4" s="1"/>
  <c r="I152" i="45"/>
  <c r="L152" i="45" s="1"/>
  <c r="V155" i="4" s="1"/>
  <c r="I144" i="45"/>
  <c r="L144" i="45" s="1"/>
  <c r="V147" i="4" s="1"/>
  <c r="I136" i="45"/>
  <c r="L136" i="45" s="1"/>
  <c r="V139" i="4" s="1"/>
  <c r="I69" i="45"/>
  <c r="L69" i="45" s="1"/>
  <c r="V72" i="4" s="1"/>
  <c r="I37" i="45"/>
  <c r="L37" i="45" s="1"/>
  <c r="V40" i="4" s="1"/>
  <c r="I5" i="45"/>
  <c r="L5" i="45" s="1"/>
  <c r="V8" i="4" s="1"/>
  <c r="I81" i="45"/>
  <c r="L81" i="45" s="1"/>
  <c r="V84" i="4" s="1"/>
  <c r="I49" i="45"/>
  <c r="L49" i="45" s="1"/>
  <c r="V52" i="4" s="1"/>
  <c r="I17" i="45"/>
  <c r="L17" i="45" s="1"/>
  <c r="V20" i="4" s="1"/>
  <c r="I125" i="45"/>
  <c r="L125" i="45" s="1"/>
  <c r="V128" i="4" s="1"/>
  <c r="I121" i="45"/>
  <c r="L121" i="45" s="1"/>
  <c r="V124" i="4" s="1"/>
  <c r="I113" i="45"/>
  <c r="L113" i="45" s="1"/>
  <c r="V116" i="4" s="1"/>
  <c r="I105" i="45"/>
  <c r="L105" i="45" s="1"/>
  <c r="V108" i="4" s="1"/>
  <c r="I97" i="45"/>
  <c r="L97" i="45" s="1"/>
  <c r="V100" i="4" s="1"/>
  <c r="I61" i="45"/>
  <c r="L61" i="45" s="1"/>
  <c r="V64" i="4" s="1"/>
  <c r="I29" i="45"/>
  <c r="L29" i="45" s="1"/>
  <c r="V32" i="4" s="1"/>
  <c r="I85" i="45"/>
  <c r="L85" i="45" s="1"/>
  <c r="V88" i="4" s="1"/>
  <c r="I77" i="45"/>
  <c r="L77" i="45" s="1"/>
  <c r="V80" i="4" s="1"/>
  <c r="I41" i="45"/>
  <c r="L41" i="45" s="1"/>
  <c r="V44" i="4" s="1"/>
  <c r="I9" i="45"/>
  <c r="L9" i="45" s="1"/>
  <c r="V12" i="4" s="1"/>
  <c r="I93" i="45"/>
  <c r="L93" i="45" s="1"/>
  <c r="V96" i="4" s="1"/>
  <c r="I13" i="45"/>
  <c r="L13" i="45" s="1"/>
  <c r="V16" i="4" s="1"/>
  <c r="I25" i="45"/>
  <c r="L25" i="45" s="1"/>
  <c r="V28" i="4" s="1"/>
  <c r="I180" i="45"/>
  <c r="L180" i="45" s="1"/>
  <c r="V183" i="4" s="1"/>
  <c r="I172" i="45"/>
  <c r="L172" i="45" s="1"/>
  <c r="V175" i="4" s="1"/>
  <c r="I164" i="45"/>
  <c r="L164" i="45" s="1"/>
  <c r="V167" i="4" s="1"/>
  <c r="I156" i="45"/>
  <c r="L156" i="45" s="1"/>
  <c r="V159" i="4" s="1"/>
  <c r="I148" i="45"/>
  <c r="L148" i="45" s="1"/>
  <c r="V151" i="4" s="1"/>
  <c r="I140" i="45"/>
  <c r="L140" i="45" s="1"/>
  <c r="V143" i="4" s="1"/>
  <c r="I132" i="45"/>
  <c r="L132" i="45" s="1"/>
  <c r="V135" i="4" s="1"/>
  <c r="I53" i="45"/>
  <c r="L53" i="45" s="1"/>
  <c r="V56" i="4" s="1"/>
  <c r="I21" i="45"/>
  <c r="L21" i="45" s="1"/>
  <c r="V24" i="4" s="1"/>
  <c r="I117" i="45"/>
  <c r="L117" i="45" s="1"/>
  <c r="V120" i="4" s="1"/>
  <c r="I89" i="45"/>
  <c r="L89" i="45" s="1"/>
  <c r="V92" i="4" s="1"/>
  <c r="I73" i="45"/>
  <c r="L73" i="45" s="1"/>
  <c r="V76" i="4" s="1"/>
  <c r="I65" i="45"/>
  <c r="L65" i="45" s="1"/>
  <c r="V68" i="4" s="1"/>
  <c r="I33" i="45"/>
  <c r="L33" i="45" s="1"/>
  <c r="V36" i="4" s="1"/>
  <c r="I109" i="45"/>
  <c r="L109" i="45" s="1"/>
  <c r="V112" i="4" s="1"/>
  <c r="I57" i="45"/>
  <c r="L57" i="45" s="1"/>
  <c r="V60" i="4" s="1"/>
  <c r="I101" i="45"/>
  <c r="L101" i="45" s="1"/>
  <c r="V104" i="4" s="1"/>
  <c r="I45" i="45"/>
  <c r="L45" i="45" s="1"/>
  <c r="V48" i="4" s="1"/>
  <c r="I1" i="45"/>
  <c r="I184" i="45" s="1"/>
  <c r="I94" i="38"/>
  <c r="L94" i="38" s="1"/>
  <c r="D97" i="4" s="1"/>
  <c r="F97" i="4" s="1"/>
  <c r="I101" i="38"/>
  <c r="L101" i="38" s="1"/>
  <c r="D104" i="4" s="1"/>
  <c r="F104" i="4" s="1"/>
  <c r="I113" i="38"/>
  <c r="L113" i="38" s="1"/>
  <c r="D116" i="4" s="1"/>
  <c r="F116" i="4" s="1"/>
  <c r="I138" i="38"/>
  <c r="L138" i="38" s="1"/>
  <c r="D141" i="4" s="1"/>
  <c r="F141" i="4" s="1"/>
  <c r="I173" i="38"/>
  <c r="L173" i="38" s="1"/>
  <c r="D176" i="4" s="1"/>
  <c r="F176" i="4" s="1"/>
  <c r="I65" i="38"/>
  <c r="L65" i="38" s="1"/>
  <c r="D68" i="4" s="1"/>
  <c r="F68" i="4" s="1"/>
  <c r="I168" i="38"/>
  <c r="L168" i="38" s="1"/>
  <c r="I60" i="38"/>
  <c r="L60" i="38" s="1"/>
  <c r="I79" i="38"/>
  <c r="L79" i="38" s="1"/>
  <c r="D82" i="4" s="1"/>
  <c r="F82" i="4" s="1"/>
  <c r="I43" i="38"/>
  <c r="L43" i="38" s="1"/>
  <c r="D46" i="4" s="1"/>
  <c r="F46" i="4" s="1"/>
  <c r="I66" i="38"/>
  <c r="L66" i="38" s="1"/>
  <c r="D69" i="4" s="1"/>
  <c r="F69" i="4" s="1"/>
  <c r="I5" i="38"/>
  <c r="L5" i="38" s="1"/>
  <c r="D8" i="4" s="1"/>
  <c r="F8" i="4" s="1"/>
  <c r="I92" i="38"/>
  <c r="L92" i="38" s="1"/>
  <c r="D95" i="4" s="1"/>
  <c r="F95" i="4" s="1"/>
  <c r="I8" i="38"/>
  <c r="L8" i="38" s="1"/>
  <c r="D11" i="4" s="1"/>
  <c r="F11" i="4" s="1"/>
  <c r="I15" i="38"/>
  <c r="L15" i="38" s="1"/>
  <c r="D18" i="4" s="1"/>
  <c r="F18" i="4" s="1"/>
  <c r="I156" i="38"/>
  <c r="L156" i="38" s="1"/>
  <c r="D159" i="4" s="1"/>
  <c r="F159" i="4" s="1"/>
  <c r="I44" i="38"/>
  <c r="L44" i="38" s="1"/>
  <c r="D47" i="4" s="1"/>
  <c r="F47" i="4" s="1"/>
  <c r="I53" i="38"/>
  <c r="L53" i="38" s="1"/>
  <c r="D56" i="4" s="1"/>
  <c r="F56" i="4" s="1"/>
  <c r="I133" i="38"/>
  <c r="L133" i="38" s="1"/>
  <c r="D136" i="4" s="1"/>
  <c r="F136" i="4" s="1"/>
  <c r="I146" i="38"/>
  <c r="L146" i="38" s="1"/>
  <c r="D149" i="4" s="1"/>
  <c r="F149" i="4" s="1"/>
  <c r="I149" i="38"/>
  <c r="L149" i="38" s="1"/>
  <c r="D152" i="4" s="1"/>
  <c r="F152" i="4" s="1"/>
  <c r="I74" i="38"/>
  <c r="L74" i="38" s="1"/>
  <c r="I58" i="38"/>
  <c r="L58" i="38" s="1"/>
  <c r="D61" i="4" s="1"/>
  <c r="F61" i="4" s="1"/>
  <c r="I21" i="38"/>
  <c r="L21" i="38" s="1"/>
  <c r="D24" i="4" s="1"/>
  <c r="F24" i="4" s="1"/>
  <c r="I32" i="38"/>
  <c r="L32" i="38" s="1"/>
  <c r="D35" i="4" s="1"/>
  <c r="F35" i="4" s="1"/>
  <c r="I35" i="38"/>
  <c r="L35" i="38" s="1"/>
  <c r="D38" i="4" s="1"/>
  <c r="F38" i="4" s="1"/>
  <c r="I180" i="38"/>
  <c r="L180" i="38" s="1"/>
  <c r="D183" i="4" s="1"/>
  <c r="F183" i="4" s="1"/>
  <c r="I112" i="38"/>
  <c r="L112" i="38" s="1"/>
  <c r="D115" i="4" s="1"/>
  <c r="F115" i="4" s="1"/>
  <c r="I86" i="38"/>
  <c r="L86" i="38" s="1"/>
  <c r="I153" i="38"/>
  <c r="L153" i="38" s="1"/>
  <c r="D156" i="4" s="1"/>
  <c r="F156" i="4" s="1"/>
  <c r="I7" i="38"/>
  <c r="L7" i="38" s="1"/>
  <c r="D10" i="4" s="1"/>
  <c r="F10" i="4" s="1"/>
  <c r="I77" i="38"/>
  <c r="L77" i="38" s="1"/>
  <c r="D80" i="4" s="1"/>
  <c r="F80" i="4" s="1"/>
  <c r="I167" i="38"/>
  <c r="L167" i="38" s="1"/>
  <c r="D170" i="4" s="1"/>
  <c r="F170" i="4" s="1"/>
  <c r="I13" i="38"/>
  <c r="L13" i="38" s="1"/>
  <c r="D16" i="4" s="1"/>
  <c r="F16" i="4" s="1"/>
  <c r="I52" i="38"/>
  <c r="L52" i="38" s="1"/>
  <c r="D55" i="4" s="1"/>
  <c r="F55" i="4" s="1"/>
  <c r="I104" i="38"/>
  <c r="L104" i="38" s="1"/>
  <c r="D107" i="4" s="1"/>
  <c r="F107" i="4" s="1"/>
  <c r="I130" i="38"/>
  <c r="L130" i="38" s="1"/>
  <c r="D133" i="4" s="1"/>
  <c r="F133" i="4" s="1"/>
  <c r="I30" i="38"/>
  <c r="L30" i="38" s="1"/>
  <c r="D33" i="4" s="1"/>
  <c r="F33" i="4" s="1"/>
  <c r="I48" i="38"/>
  <c r="L48" i="38" s="1"/>
  <c r="I154" i="38"/>
  <c r="L154" i="38" s="1"/>
  <c r="D157" i="4" s="1"/>
  <c r="F157" i="4" s="1"/>
  <c r="I90" i="38"/>
  <c r="L90" i="38" s="1"/>
  <c r="D93" i="4" s="1"/>
  <c r="F93" i="4" s="1"/>
  <c r="I179" i="38"/>
  <c r="L179" i="38" s="1"/>
  <c r="I143" i="38"/>
  <c r="L143" i="38" s="1"/>
  <c r="D146" i="4" s="1"/>
  <c r="F146" i="4" s="1"/>
  <c r="I126" i="38"/>
  <c r="L126" i="38" s="1"/>
  <c r="D129" i="4" s="1"/>
  <c r="F129" i="4" s="1"/>
  <c r="I37" i="38"/>
  <c r="L37" i="38" s="1"/>
  <c r="D40" i="4" s="1"/>
  <c r="F40" i="4" s="1"/>
  <c r="I38" i="38"/>
  <c r="L38" i="38" s="1"/>
  <c r="D41" i="4" s="1"/>
  <c r="F41" i="4" s="1"/>
  <c r="I33" i="38"/>
  <c r="L33" i="38" s="1"/>
  <c r="D36" i="4" s="1"/>
  <c r="F36" i="4" s="1"/>
  <c r="I174" i="38"/>
  <c r="L174" i="38" s="1"/>
  <c r="D177" i="4" s="1"/>
  <c r="F177" i="4" s="1"/>
  <c r="I99" i="38"/>
  <c r="L99" i="38" s="1"/>
  <c r="D102" i="4" s="1"/>
  <c r="F102" i="4" s="1"/>
  <c r="I20" i="38"/>
  <c r="L20" i="38" s="1"/>
  <c r="D23" i="4" s="1"/>
  <c r="F23" i="4" s="1"/>
  <c r="I81" i="38"/>
  <c r="L81" i="38" s="1"/>
  <c r="D84" i="4" s="1"/>
  <c r="F84" i="4" s="1"/>
  <c r="I118" i="38"/>
  <c r="L118" i="38" s="1"/>
  <c r="D121" i="4" s="1"/>
  <c r="F121" i="4" s="1"/>
  <c r="I177" i="38"/>
  <c r="L177" i="38" s="1"/>
  <c r="D180" i="4" s="1"/>
  <c r="F180" i="4" s="1"/>
  <c r="I49" i="38"/>
  <c r="L49" i="38" s="1"/>
  <c r="D52" i="4" s="1"/>
  <c r="F52" i="4" s="1"/>
  <c r="I161" i="38"/>
  <c r="L161" i="38" s="1"/>
  <c r="D164" i="4" s="1"/>
  <c r="F164" i="4" s="1"/>
  <c r="I27" i="38"/>
  <c r="L27" i="38" s="1"/>
  <c r="D30" i="4" s="1"/>
  <c r="F30" i="4" s="1"/>
  <c r="I31" i="38"/>
  <c r="L31" i="38" s="1"/>
  <c r="D34" i="4" s="1"/>
  <c r="F34" i="4" s="1"/>
  <c r="I100" i="38"/>
  <c r="L100" i="38" s="1"/>
  <c r="D103" i="4" s="1"/>
  <c r="F103" i="4" s="1"/>
  <c r="I88" i="38"/>
  <c r="L88" i="38" s="1"/>
  <c r="D91" i="4" s="1"/>
  <c r="F91" i="4" s="1"/>
  <c r="I158" i="38"/>
  <c r="L158" i="38" s="1"/>
  <c r="D161" i="4" s="1"/>
  <c r="F161" i="4" s="1"/>
  <c r="I59" i="38"/>
  <c r="L59" i="38" s="1"/>
  <c r="D62" i="4" s="1"/>
  <c r="F62" i="4" s="1"/>
  <c r="I70" i="38"/>
  <c r="L70" i="38" s="1"/>
  <c r="D73" i="4" s="1"/>
  <c r="F73" i="4" s="1"/>
  <c r="I119" i="38"/>
  <c r="L119" i="38" s="1"/>
  <c r="I147" i="38"/>
  <c r="L147" i="38" s="1"/>
  <c r="D150" i="4" s="1"/>
  <c r="F150" i="4" s="1"/>
  <c r="I68" i="38"/>
  <c r="L68" i="38" s="1"/>
  <c r="D71" i="4" s="1"/>
  <c r="F71" i="4" s="1"/>
  <c r="I170" i="38"/>
  <c r="L170" i="38" s="1"/>
  <c r="I56" i="38"/>
  <c r="L56" i="38" s="1"/>
  <c r="D59" i="4" s="1"/>
  <c r="F59" i="4" s="1"/>
  <c r="I22" i="38"/>
  <c r="L22" i="38" s="1"/>
  <c r="D25" i="4" s="1"/>
  <c r="F25" i="4" s="1"/>
  <c r="I17" i="38"/>
  <c r="L17" i="38" s="1"/>
  <c r="D20" i="4" s="1"/>
  <c r="F20" i="4" s="1"/>
  <c r="I145" i="38"/>
  <c r="L145" i="38" s="1"/>
  <c r="D148" i="4" s="1"/>
  <c r="F148" i="4" s="1"/>
  <c r="I102" i="38"/>
  <c r="L102" i="38" s="1"/>
  <c r="D105" i="4" s="1"/>
  <c r="F105" i="4" s="1"/>
  <c r="I107" i="38"/>
  <c r="L107" i="38" s="1"/>
  <c r="D110" i="4" s="1"/>
  <c r="F110" i="4" s="1"/>
  <c r="I6" i="38"/>
  <c r="L6" i="38" s="1"/>
  <c r="D9" i="4" s="1"/>
  <c r="F9" i="4" s="1"/>
  <c r="I108" i="38"/>
  <c r="L108" i="38" s="1"/>
  <c r="D111" i="4" s="1"/>
  <c r="F111" i="4" s="1"/>
  <c r="I42" i="38"/>
  <c r="L42" i="38" s="1"/>
  <c r="D45" i="4" s="1"/>
  <c r="F45" i="4" s="1"/>
  <c r="I136" i="38"/>
  <c r="L136" i="38" s="1"/>
  <c r="D139" i="4" s="1"/>
  <c r="F139" i="4" s="1"/>
  <c r="I164" i="38"/>
  <c r="L164" i="38" s="1"/>
  <c r="I160" i="38"/>
  <c r="L160" i="38" s="1"/>
  <c r="D163" i="4" s="1"/>
  <c r="F163" i="4" s="1"/>
  <c r="I127" i="38"/>
  <c r="L127" i="38" s="1"/>
  <c r="D130" i="4" s="1"/>
  <c r="F130" i="4" s="1"/>
  <c r="I134" i="38"/>
  <c r="L134" i="38" s="1"/>
  <c r="D137" i="4" s="1"/>
  <c r="F137" i="4" s="1"/>
  <c r="I95" i="38"/>
  <c r="L95" i="38" s="1"/>
  <c r="D98" i="4" s="1"/>
  <c r="F98" i="4" s="1"/>
  <c r="I175" i="38"/>
  <c r="L175" i="38" s="1"/>
  <c r="D178" i="4" s="1"/>
  <c r="F178" i="4" s="1"/>
  <c r="I140" i="38"/>
  <c r="L140" i="38" s="1"/>
  <c r="D143" i="4" s="1"/>
  <c r="F143" i="4" s="1"/>
  <c r="I80" i="38"/>
  <c r="L80" i="38" s="1"/>
  <c r="D83" i="4" s="1"/>
  <c r="F83" i="4" s="1"/>
  <c r="I51" i="38"/>
  <c r="L51" i="38" s="1"/>
  <c r="D54" i="4" s="1"/>
  <c r="F54" i="4" s="1"/>
  <c r="I106" i="38"/>
  <c r="L106" i="38" s="1"/>
  <c r="D109" i="4" s="1"/>
  <c r="F109" i="4" s="1"/>
  <c r="I91" i="38"/>
  <c r="L91" i="38" s="1"/>
  <c r="D94" i="4" s="1"/>
  <c r="F94" i="4" s="1"/>
  <c r="I105" i="38"/>
  <c r="L105" i="38" s="1"/>
  <c r="D108" i="4" s="1"/>
  <c r="F108" i="4" s="1"/>
  <c r="I47" i="38"/>
  <c r="L47" i="38" s="1"/>
  <c r="D50" i="4" s="1"/>
  <c r="F50" i="4" s="1"/>
  <c r="I122" i="38"/>
  <c r="L122" i="38" s="1"/>
  <c r="D125" i="4" s="1"/>
  <c r="F125" i="4" s="1"/>
  <c r="I14" i="38"/>
  <c r="L14" i="38" s="1"/>
  <c r="D17" i="4" s="1"/>
  <c r="F17" i="4" s="1"/>
  <c r="I117" i="38"/>
  <c r="L117" i="38" s="1"/>
  <c r="D120" i="4" s="1"/>
  <c r="F120" i="4" s="1"/>
  <c r="I162" i="38"/>
  <c r="L162" i="38" s="1"/>
  <c r="D165" i="4" s="1"/>
  <c r="F165" i="4" s="1"/>
  <c r="I10" i="38"/>
  <c r="L10" i="38" s="1"/>
  <c r="D13" i="4" s="1"/>
  <c r="F13" i="4" s="1"/>
  <c r="I131" i="38"/>
  <c r="L131" i="38" s="1"/>
  <c r="D134" i="4" s="1"/>
  <c r="F134" i="4" s="1"/>
  <c r="I165" i="38"/>
  <c r="L165" i="38" s="1"/>
  <c r="D168" i="4" s="1"/>
  <c r="F168" i="4" s="1"/>
  <c r="I16" i="38"/>
  <c r="L16" i="38" s="1"/>
  <c r="D19" i="4" s="1"/>
  <c r="F19" i="4" s="1"/>
  <c r="I114" i="38"/>
  <c r="L114" i="38" s="1"/>
  <c r="I83" i="38"/>
  <c r="L83" i="38" s="1"/>
  <c r="D86" i="4" s="1"/>
  <c r="F86" i="4" s="1"/>
  <c r="I24" i="38"/>
  <c r="L24" i="38" s="1"/>
  <c r="D27" i="4" s="1"/>
  <c r="F27" i="4" s="1"/>
  <c r="I157" i="38"/>
  <c r="L157" i="38" s="1"/>
  <c r="I98" i="38"/>
  <c r="L98" i="38" s="1"/>
  <c r="D101" i="4" s="1"/>
  <c r="F101" i="4" s="1"/>
  <c r="I26" i="38"/>
  <c r="L26" i="38" s="1"/>
  <c r="D29" i="4" s="1"/>
  <c r="F29" i="4" s="1"/>
  <c r="I76" i="38"/>
  <c r="L76" i="38" s="1"/>
  <c r="D79" i="4" s="1"/>
  <c r="F79" i="4" s="1"/>
  <c r="I166" i="38"/>
  <c r="L166" i="38" s="1"/>
  <c r="D169" i="4" s="1"/>
  <c r="F169" i="4" s="1"/>
  <c r="I135" i="38"/>
  <c r="L135" i="38" s="1"/>
  <c r="I148" i="38"/>
  <c r="L148" i="38" s="1"/>
  <c r="D151" i="4" s="1"/>
  <c r="F151" i="4" s="1"/>
  <c r="I151" i="4" s="1"/>
  <c r="I36" i="38"/>
  <c r="L36" i="38" s="1"/>
  <c r="D39" i="4" s="1"/>
  <c r="F39" i="4" s="1"/>
  <c r="I176" i="38"/>
  <c r="L176" i="38" s="1"/>
  <c r="D179" i="4" s="1"/>
  <c r="F179" i="4" s="1"/>
  <c r="I64" i="38"/>
  <c r="L64" i="38" s="1"/>
  <c r="D67" i="4" s="1"/>
  <c r="F67" i="4" s="1"/>
  <c r="I144" i="38"/>
  <c r="L144" i="38" s="1"/>
  <c r="D147" i="4" s="1"/>
  <c r="F147" i="4" s="1"/>
  <c r="I129" i="38"/>
  <c r="L129" i="38" s="1"/>
  <c r="I73" i="38"/>
  <c r="L73" i="38" s="1"/>
  <c r="D76" i="4" s="1"/>
  <c r="F76" i="4" s="1"/>
  <c r="I28" i="38"/>
  <c r="L28" i="38" s="1"/>
  <c r="D31" i="4" s="1"/>
  <c r="F31" i="4" s="1"/>
  <c r="I182" i="38"/>
  <c r="L182" i="38" s="1"/>
  <c r="D185" i="4" s="1"/>
  <c r="F185" i="4" s="1"/>
  <c r="I159" i="38"/>
  <c r="L159" i="38" s="1"/>
  <c r="D162" i="4" s="1"/>
  <c r="F162" i="4" s="1"/>
  <c r="I54" i="38"/>
  <c r="L54" i="38" s="1"/>
  <c r="D57" i="4" s="1"/>
  <c r="F57" i="4" s="1"/>
  <c r="I63" i="38"/>
  <c r="L63" i="38" s="1"/>
  <c r="D66" i="4" s="1"/>
  <c r="F66" i="4" s="1"/>
  <c r="I72" i="38"/>
  <c r="L72" i="38" s="1"/>
  <c r="D75" i="4" s="1"/>
  <c r="F75" i="4" s="1"/>
  <c r="H183" i="38"/>
  <c r="I183" i="38" s="1"/>
  <c r="G200" i="38"/>
  <c r="I123" i="38"/>
  <c r="L123" i="38" s="1"/>
  <c r="D126" i="4" s="1"/>
  <c r="F126" i="4" s="1"/>
  <c r="I150" i="38"/>
  <c r="L150" i="38" s="1"/>
  <c r="D153" i="4" s="1"/>
  <c r="F153" i="4" s="1"/>
  <c r="I120" i="38"/>
  <c r="L120" i="38" s="1"/>
  <c r="D123" i="4" s="1"/>
  <c r="F123" i="4" s="1"/>
  <c r="I124" i="38"/>
  <c r="L124" i="38" s="1"/>
  <c r="D127" i="4" s="1"/>
  <c r="F127" i="4" s="1"/>
  <c r="I69" i="38"/>
  <c r="L69" i="38" s="1"/>
  <c r="I82" i="38"/>
  <c r="L82" i="38" s="1"/>
  <c r="D85" i="4" s="1"/>
  <c r="F85" i="4" s="1"/>
  <c r="I89" i="38"/>
  <c r="L89" i="38" s="1"/>
  <c r="D92" i="4" s="1"/>
  <c r="F92" i="4" s="1"/>
  <c r="I41" i="38"/>
  <c r="L41" i="38" s="1"/>
  <c r="D44" i="4" s="1"/>
  <c r="F44" i="4" s="1"/>
  <c r="I163" i="38"/>
  <c r="L163" i="38" s="1"/>
  <c r="D166" i="4" s="1"/>
  <c r="F166" i="4" s="1"/>
  <c r="I3" i="38"/>
  <c r="I9" i="38"/>
  <c r="L9" i="38" s="1"/>
  <c r="D12" i="4" s="1"/>
  <c r="F12" i="4" s="1"/>
  <c r="I57" i="38"/>
  <c r="L57" i="38" s="1"/>
  <c r="I103" i="38"/>
  <c r="L103" i="38" s="1"/>
  <c r="I116" i="38"/>
  <c r="L116" i="38" s="1"/>
  <c r="D119" i="4" s="1"/>
  <c r="F119" i="4" s="1"/>
  <c r="I183" i="4" l="1"/>
  <c r="I115" i="4"/>
  <c r="I179" i="4"/>
  <c r="I83" i="4"/>
  <c r="I126" i="4"/>
  <c r="I100" i="4"/>
  <c r="I32" i="4"/>
  <c r="I172" i="4"/>
  <c r="I14" i="4"/>
  <c r="I37" i="4"/>
  <c r="I114" i="4"/>
  <c r="I42" i="4"/>
  <c r="I144" i="4"/>
  <c r="I53" i="4"/>
  <c r="I90" i="4"/>
  <c r="I181" i="4"/>
  <c r="I65" i="4"/>
  <c r="I43" i="4"/>
  <c r="I70" i="4"/>
  <c r="I7" i="4"/>
  <c r="I48" i="4"/>
  <c r="I78" i="4"/>
  <c r="I113" i="4"/>
  <c r="I96" i="4"/>
  <c r="I81" i="4"/>
  <c r="I145" i="4"/>
  <c r="I128" i="4"/>
  <c r="I26" i="4"/>
  <c r="I118" i="4"/>
  <c r="I28" i="4"/>
  <c r="I112" i="4"/>
  <c r="I99" i="4"/>
  <c r="I184" i="4"/>
  <c r="I135" i="4"/>
  <c r="I74" i="4"/>
  <c r="I140" i="4"/>
  <c r="I155" i="4"/>
  <c r="I131" i="4"/>
  <c r="I118" i="42"/>
  <c r="L118" i="42" s="1"/>
  <c r="M121" i="4" s="1"/>
  <c r="I21" i="42"/>
  <c r="L21" i="42" s="1"/>
  <c r="M24" i="4" s="1"/>
  <c r="I76" i="42"/>
  <c r="L76" i="42" s="1"/>
  <c r="M79" i="4" s="1"/>
  <c r="I24" i="42"/>
  <c r="L24" i="42" s="1"/>
  <c r="M27" i="4" s="1"/>
  <c r="I27" i="42"/>
  <c r="L27" i="42" s="1"/>
  <c r="M30" i="4" s="1"/>
  <c r="I22" i="42"/>
  <c r="L22" i="42" s="1"/>
  <c r="M25" i="4" s="1"/>
  <c r="I79" i="42"/>
  <c r="L79" i="42" s="1"/>
  <c r="M82" i="4" s="1"/>
  <c r="I154" i="42"/>
  <c r="L154" i="42" s="1"/>
  <c r="M157" i="4" s="1"/>
  <c r="I30" i="42"/>
  <c r="L30" i="42" s="1"/>
  <c r="M33" i="4" s="1"/>
  <c r="I62" i="42"/>
  <c r="L62" i="42" s="1"/>
  <c r="M65" i="4" s="1"/>
  <c r="I101" i="42"/>
  <c r="L101" i="42" s="1"/>
  <c r="M104" i="4" s="1"/>
  <c r="I69" i="42"/>
  <c r="L69" i="42" s="1"/>
  <c r="M72" i="4" s="1"/>
  <c r="I104" i="42"/>
  <c r="L104" i="42" s="1"/>
  <c r="M107" i="4" s="1"/>
  <c r="I11" i="44"/>
  <c r="L11" i="44" s="1"/>
  <c r="S14" i="4" s="1"/>
  <c r="I8" i="44"/>
  <c r="L8" i="44" s="1"/>
  <c r="S11" i="4" s="1"/>
  <c r="I72" i="44"/>
  <c r="L72" i="44" s="1"/>
  <c r="S75" i="4" s="1"/>
  <c r="I130" i="44"/>
  <c r="L130" i="44" s="1"/>
  <c r="S133" i="4" s="1"/>
  <c r="I133" i="44"/>
  <c r="L133" i="44" s="1"/>
  <c r="S136" i="4" s="1"/>
  <c r="I165" i="44"/>
  <c r="L165" i="44" s="1"/>
  <c r="S168" i="4" s="1"/>
  <c r="I163" i="44"/>
  <c r="L163" i="44" s="1"/>
  <c r="S166" i="4" s="1"/>
  <c r="I45" i="44"/>
  <c r="L45" i="44" s="1"/>
  <c r="S48" i="4" s="1"/>
  <c r="I43" i="44"/>
  <c r="L43" i="44" s="1"/>
  <c r="S46" i="4" s="1"/>
  <c r="I74" i="44"/>
  <c r="L74" i="44" s="1"/>
  <c r="S77" i="4" s="1"/>
  <c r="I7" i="44"/>
  <c r="L7" i="44" s="1"/>
  <c r="S10" i="4" s="1"/>
  <c r="I77" i="44"/>
  <c r="L77" i="44" s="1"/>
  <c r="S80" i="4" s="1"/>
  <c r="I139" i="44"/>
  <c r="L139" i="44" s="1"/>
  <c r="S142" i="4" s="1"/>
  <c r="I6" i="44"/>
  <c r="L6" i="44" s="1"/>
  <c r="S9" i="4" s="1"/>
  <c r="G1" i="50"/>
  <c r="I108" i="51"/>
  <c r="L108" i="51" s="1"/>
  <c r="AK111" i="4" s="1"/>
  <c r="I145" i="51"/>
  <c r="L145" i="51" s="1"/>
  <c r="AK148" i="4" s="1"/>
  <c r="I159" i="51"/>
  <c r="L159" i="51" s="1"/>
  <c r="AK162" i="4" s="1"/>
  <c r="I55" i="51"/>
  <c r="L55" i="51" s="1"/>
  <c r="AK58" i="4" s="1"/>
  <c r="I115" i="51"/>
  <c r="L115" i="51" s="1"/>
  <c r="AK118" i="4" s="1"/>
  <c r="I111" i="51"/>
  <c r="L111" i="51" s="1"/>
  <c r="AK114" i="4" s="1"/>
  <c r="I119" i="51"/>
  <c r="L119" i="51" s="1"/>
  <c r="AK122" i="4" s="1"/>
  <c r="I151" i="51"/>
  <c r="L151" i="51" s="1"/>
  <c r="AK154" i="4" s="1"/>
  <c r="I23" i="51"/>
  <c r="L23" i="51" s="1"/>
  <c r="AK26" i="4" s="1"/>
  <c r="I156" i="51"/>
  <c r="L156" i="51" s="1"/>
  <c r="AK159" i="4" s="1"/>
  <c r="I93" i="51"/>
  <c r="L93" i="51" s="1"/>
  <c r="AK96" i="4" s="1"/>
  <c r="I150" i="51"/>
  <c r="L150" i="51" s="1"/>
  <c r="AK153" i="4" s="1"/>
  <c r="I137" i="51"/>
  <c r="L137" i="51" s="1"/>
  <c r="AK140" i="4" s="1"/>
  <c r="I94" i="4"/>
  <c r="I177" i="4"/>
  <c r="I156" i="4"/>
  <c r="I13" i="4"/>
  <c r="I16" i="51"/>
  <c r="L16" i="51" s="1"/>
  <c r="AK19" i="4" s="1"/>
  <c r="I60" i="51"/>
  <c r="L60" i="51" s="1"/>
  <c r="AK63" i="4" s="1"/>
  <c r="I170" i="51"/>
  <c r="L170" i="51" s="1"/>
  <c r="AK173" i="4" s="1"/>
  <c r="I179" i="51"/>
  <c r="L179" i="51" s="1"/>
  <c r="AK182" i="4" s="1"/>
  <c r="I174" i="51"/>
  <c r="L174" i="51" s="1"/>
  <c r="AK177" i="4" s="1"/>
  <c r="I100" i="51"/>
  <c r="L100" i="51" s="1"/>
  <c r="AK103" i="4" s="1"/>
  <c r="I28" i="51"/>
  <c r="L28" i="51" s="1"/>
  <c r="AK31" i="4" s="1"/>
  <c r="I44" i="51"/>
  <c r="L44" i="51" s="1"/>
  <c r="AK47" i="4" s="1"/>
  <c r="I122" i="51"/>
  <c r="L122" i="51" s="1"/>
  <c r="AK125" i="4" s="1"/>
  <c r="I141" i="51"/>
  <c r="L141" i="51" s="1"/>
  <c r="AK144" i="4" s="1"/>
  <c r="I13" i="51"/>
  <c r="L13" i="51" s="1"/>
  <c r="AK16" i="4" s="1"/>
  <c r="I152" i="51"/>
  <c r="L152" i="51" s="1"/>
  <c r="AK155" i="4" s="1"/>
  <c r="I134" i="51"/>
  <c r="L134" i="51" s="1"/>
  <c r="AK137" i="4" s="1"/>
  <c r="I91" i="51"/>
  <c r="L91" i="51" s="1"/>
  <c r="AK94" i="4" s="1"/>
  <c r="I81" i="51"/>
  <c r="L81" i="51" s="1"/>
  <c r="AK84" i="4" s="1"/>
  <c r="I138" i="51"/>
  <c r="L138" i="51" s="1"/>
  <c r="AK141" i="4" s="1"/>
  <c r="I31" i="51"/>
  <c r="L31" i="51" s="1"/>
  <c r="AK34" i="4" s="1"/>
  <c r="I9" i="51"/>
  <c r="L9" i="51" s="1"/>
  <c r="AK12" i="4" s="1"/>
  <c r="I47" i="51"/>
  <c r="L47" i="51" s="1"/>
  <c r="AK50" i="4" s="1"/>
  <c r="I124" i="51"/>
  <c r="L124" i="51" s="1"/>
  <c r="AK127" i="4" s="1"/>
  <c r="I126" i="51"/>
  <c r="L126" i="51" s="1"/>
  <c r="AK129" i="4" s="1"/>
  <c r="I177" i="51"/>
  <c r="L177" i="51" s="1"/>
  <c r="AK180" i="4" s="1"/>
  <c r="I34" i="51"/>
  <c r="L34" i="51" s="1"/>
  <c r="AK37" i="4" s="1"/>
  <c r="I50" i="51"/>
  <c r="L50" i="51" s="1"/>
  <c r="AK53" i="4" s="1"/>
  <c r="I38" i="51"/>
  <c r="L38" i="51" s="1"/>
  <c r="AK41" i="4" s="1"/>
  <c r="I20" i="51"/>
  <c r="L20" i="51" s="1"/>
  <c r="AK23" i="4" s="1"/>
  <c r="I41" i="51"/>
  <c r="L41" i="51" s="1"/>
  <c r="AK44" i="4" s="1"/>
  <c r="I130" i="51"/>
  <c r="L130" i="51" s="1"/>
  <c r="AK133" i="4" s="1"/>
  <c r="I181" i="51"/>
  <c r="L181" i="51" s="1"/>
  <c r="AK184" i="4" s="1"/>
  <c r="I107" i="51"/>
  <c r="L107" i="51" s="1"/>
  <c r="AK110" i="4" s="1"/>
  <c r="I171" i="51"/>
  <c r="L171" i="51" s="1"/>
  <c r="AK174" i="4" s="1"/>
  <c r="G183" i="51"/>
  <c r="G200" i="51"/>
  <c r="I3" i="51"/>
  <c r="I14" i="51"/>
  <c r="L14" i="51" s="1"/>
  <c r="AK17" i="4" s="1"/>
  <c r="I19" i="51"/>
  <c r="L19" i="51" s="1"/>
  <c r="AK22" i="4" s="1"/>
  <c r="I86" i="51"/>
  <c r="L86" i="51" s="1"/>
  <c r="AK89" i="4" s="1"/>
  <c r="I95" i="51"/>
  <c r="L95" i="51" s="1"/>
  <c r="AK98" i="4" s="1"/>
  <c r="I21" i="51"/>
  <c r="L21" i="51" s="1"/>
  <c r="AK24" i="4" s="1"/>
  <c r="I64" i="51"/>
  <c r="L64" i="51" s="1"/>
  <c r="AK67" i="4" s="1"/>
  <c r="I96" i="51"/>
  <c r="L96" i="51" s="1"/>
  <c r="AK99" i="4" s="1"/>
  <c r="I110" i="51"/>
  <c r="L110" i="51" s="1"/>
  <c r="AK113" i="4" s="1"/>
  <c r="I161" i="51"/>
  <c r="L161" i="51" s="1"/>
  <c r="AK164" i="4" s="1"/>
  <c r="I164" i="51"/>
  <c r="L164" i="51" s="1"/>
  <c r="AK167" i="4" s="1"/>
  <c r="H183" i="51"/>
  <c r="I26" i="51"/>
  <c r="L26" i="51" s="1"/>
  <c r="AK29" i="4" s="1"/>
  <c r="I160" i="51"/>
  <c r="L160" i="51" s="1"/>
  <c r="AK163" i="4" s="1"/>
  <c r="I128" i="51"/>
  <c r="L128" i="51" s="1"/>
  <c r="AK131" i="4" s="1"/>
  <c r="I22" i="51"/>
  <c r="L22" i="51" s="1"/>
  <c r="AK25" i="4" s="1"/>
  <c r="I58" i="51"/>
  <c r="L58" i="51" s="1"/>
  <c r="AK61" i="4" s="1"/>
  <c r="I132" i="51"/>
  <c r="L132" i="51" s="1"/>
  <c r="AK135" i="4" s="1"/>
  <c r="I25" i="51"/>
  <c r="L25" i="51" s="1"/>
  <c r="AK28" i="4" s="1"/>
  <c r="I68" i="51"/>
  <c r="L68" i="51" s="1"/>
  <c r="AK71" i="4" s="1"/>
  <c r="I146" i="51"/>
  <c r="L146" i="51" s="1"/>
  <c r="AK149" i="4" s="1"/>
  <c r="I178" i="51"/>
  <c r="L178" i="51" s="1"/>
  <c r="AK181" i="4" s="1"/>
  <c r="I133" i="51"/>
  <c r="L133" i="51" s="1"/>
  <c r="AK136" i="4" s="1"/>
  <c r="I123" i="51"/>
  <c r="L123" i="51" s="1"/>
  <c r="AK126" i="4" s="1"/>
  <c r="I155" i="51"/>
  <c r="L155" i="51" s="1"/>
  <c r="AK158" i="4" s="1"/>
  <c r="I48" i="51"/>
  <c r="L48" i="51" s="1"/>
  <c r="AK51" i="4" s="1"/>
  <c r="I67" i="51"/>
  <c r="L67" i="51" s="1"/>
  <c r="AK70" i="4" s="1"/>
  <c r="I72" i="51"/>
  <c r="L72" i="51" s="1"/>
  <c r="AK75" i="4" s="1"/>
  <c r="I104" i="51"/>
  <c r="L104" i="51" s="1"/>
  <c r="AK107" i="4" s="1"/>
  <c r="I182" i="51"/>
  <c r="L182" i="51" s="1"/>
  <c r="AK185" i="4" s="1"/>
  <c r="I62" i="51"/>
  <c r="L62" i="51" s="1"/>
  <c r="AK65" i="4" s="1"/>
  <c r="I147" i="51"/>
  <c r="L147" i="51" s="1"/>
  <c r="AK150" i="4" s="1"/>
  <c r="I74" i="51"/>
  <c r="L74" i="51" s="1"/>
  <c r="AK77" i="4" s="1"/>
  <c r="I33" i="51"/>
  <c r="L33" i="51" s="1"/>
  <c r="AK36" i="4" s="1"/>
  <c r="I97" i="51"/>
  <c r="L97" i="51" s="1"/>
  <c r="AK100" i="4" s="1"/>
  <c r="I154" i="51"/>
  <c r="L154" i="51" s="1"/>
  <c r="AK157" i="4" s="1"/>
  <c r="I109" i="51"/>
  <c r="L109" i="51" s="1"/>
  <c r="AK112" i="4" s="1"/>
  <c r="I173" i="51"/>
  <c r="L173" i="51" s="1"/>
  <c r="AK176" i="4" s="1"/>
  <c r="I163" i="51"/>
  <c r="L163" i="51" s="1"/>
  <c r="AK166" i="4" s="1"/>
  <c r="G5" i="49"/>
  <c r="G6" i="49"/>
  <c r="G14" i="49"/>
  <c r="I14" i="49" s="1"/>
  <c r="L14" i="49" s="1"/>
  <c r="AE17" i="4" s="1"/>
  <c r="G22" i="49"/>
  <c r="I22" i="49" s="1"/>
  <c r="L22" i="49" s="1"/>
  <c r="AE25" i="4" s="1"/>
  <c r="G30" i="49"/>
  <c r="I30" i="49" s="1"/>
  <c r="L30" i="49" s="1"/>
  <c r="AE33" i="4" s="1"/>
  <c r="G38" i="49"/>
  <c r="I38" i="49" s="1"/>
  <c r="L38" i="49" s="1"/>
  <c r="AE41" i="4" s="1"/>
  <c r="G46" i="49"/>
  <c r="I46" i="49" s="1"/>
  <c r="L46" i="49" s="1"/>
  <c r="AE49" i="4" s="1"/>
  <c r="G54" i="49"/>
  <c r="I54" i="49" s="1"/>
  <c r="L54" i="49" s="1"/>
  <c r="AE57" i="4" s="1"/>
  <c r="G62" i="49"/>
  <c r="G70" i="49"/>
  <c r="G78" i="49"/>
  <c r="I78" i="49" s="1"/>
  <c r="L78" i="49" s="1"/>
  <c r="AE81" i="4" s="1"/>
  <c r="G86" i="49"/>
  <c r="I86" i="49" s="1"/>
  <c r="L86" i="49" s="1"/>
  <c r="AE89" i="4" s="1"/>
  <c r="G94" i="49"/>
  <c r="I94" i="49" s="1"/>
  <c r="L94" i="49" s="1"/>
  <c r="AE97" i="4" s="1"/>
  <c r="G102" i="49"/>
  <c r="I102" i="49" s="1"/>
  <c r="L102" i="49" s="1"/>
  <c r="AE105" i="4" s="1"/>
  <c r="G110" i="49"/>
  <c r="I110" i="49" s="1"/>
  <c r="L110" i="49" s="1"/>
  <c r="AE113" i="4" s="1"/>
  <c r="G118" i="49"/>
  <c r="I118" i="49" s="1"/>
  <c r="L118" i="49" s="1"/>
  <c r="AE121" i="4" s="1"/>
  <c r="G126" i="49"/>
  <c r="G134" i="49"/>
  <c r="G142" i="49"/>
  <c r="I142" i="49" s="1"/>
  <c r="L142" i="49" s="1"/>
  <c r="AE145" i="4" s="1"/>
  <c r="G150" i="49"/>
  <c r="I150" i="49" s="1"/>
  <c r="L150" i="49" s="1"/>
  <c r="AE153" i="4" s="1"/>
  <c r="G158" i="49"/>
  <c r="I158" i="49" s="1"/>
  <c r="L158" i="49" s="1"/>
  <c r="AE161" i="4" s="1"/>
  <c r="G166" i="49"/>
  <c r="I166" i="49" s="1"/>
  <c r="L166" i="49" s="1"/>
  <c r="AE169" i="4" s="1"/>
  <c r="G174" i="49"/>
  <c r="I174" i="49" s="1"/>
  <c r="L174" i="49" s="1"/>
  <c r="AE177" i="4" s="1"/>
  <c r="I182" i="49"/>
  <c r="L182" i="49" s="1"/>
  <c r="G7" i="49"/>
  <c r="I7" i="49" s="1"/>
  <c r="L7" i="49" s="1"/>
  <c r="AE10" i="4" s="1"/>
  <c r="G15" i="49"/>
  <c r="I15" i="49" s="1"/>
  <c r="L15" i="49" s="1"/>
  <c r="AE18" i="4" s="1"/>
  <c r="G23" i="49"/>
  <c r="I23" i="49" s="1"/>
  <c r="L23" i="49" s="1"/>
  <c r="AE26" i="4" s="1"/>
  <c r="G31" i="49"/>
  <c r="I31" i="49" s="1"/>
  <c r="L31" i="49" s="1"/>
  <c r="AE34" i="4" s="1"/>
  <c r="G39" i="49"/>
  <c r="I39" i="49" s="1"/>
  <c r="L39" i="49" s="1"/>
  <c r="AE42" i="4" s="1"/>
  <c r="G47" i="49"/>
  <c r="I47" i="49" s="1"/>
  <c r="L47" i="49" s="1"/>
  <c r="AE50" i="4" s="1"/>
  <c r="G55" i="49"/>
  <c r="I55" i="49" s="1"/>
  <c r="L55" i="49" s="1"/>
  <c r="AE58" i="4" s="1"/>
  <c r="G63" i="49"/>
  <c r="I63" i="49" s="1"/>
  <c r="L63" i="49" s="1"/>
  <c r="AE66" i="4" s="1"/>
  <c r="G71" i="49"/>
  <c r="I71" i="49" s="1"/>
  <c r="L71" i="49" s="1"/>
  <c r="AE74" i="4" s="1"/>
  <c r="G79" i="49"/>
  <c r="I79" i="49" s="1"/>
  <c r="L79" i="49" s="1"/>
  <c r="AE82" i="4" s="1"/>
  <c r="G87" i="49"/>
  <c r="G95" i="49"/>
  <c r="I95" i="49" s="1"/>
  <c r="L95" i="49" s="1"/>
  <c r="AE98" i="4" s="1"/>
  <c r="G103" i="49"/>
  <c r="I103" i="49" s="1"/>
  <c r="L103" i="49" s="1"/>
  <c r="AE106" i="4" s="1"/>
  <c r="G111" i="49"/>
  <c r="I111" i="49" s="1"/>
  <c r="L111" i="49" s="1"/>
  <c r="AE114" i="4" s="1"/>
  <c r="G119" i="49"/>
  <c r="I119" i="49" s="1"/>
  <c r="L119" i="49" s="1"/>
  <c r="AE122" i="4" s="1"/>
  <c r="G127" i="49"/>
  <c r="I127" i="49" s="1"/>
  <c r="L127" i="49" s="1"/>
  <c r="AE130" i="4" s="1"/>
  <c r="G135" i="49"/>
  <c r="G143" i="49"/>
  <c r="G151" i="49"/>
  <c r="G159" i="49"/>
  <c r="I159" i="49" s="1"/>
  <c r="L159" i="49" s="1"/>
  <c r="AE162" i="4" s="1"/>
  <c r="G167" i="49"/>
  <c r="I167" i="49" s="1"/>
  <c r="L167" i="49" s="1"/>
  <c r="AE170" i="4" s="1"/>
  <c r="G175" i="49"/>
  <c r="I175" i="49" s="1"/>
  <c r="L175" i="49" s="1"/>
  <c r="AE178" i="4" s="1"/>
  <c r="G4" i="49"/>
  <c r="I4" i="49" s="1"/>
  <c r="L4" i="49" s="1"/>
  <c r="AE7" i="4" s="1"/>
  <c r="G36" i="49"/>
  <c r="I36" i="49" s="1"/>
  <c r="L36" i="49" s="1"/>
  <c r="AE39" i="4" s="1"/>
  <c r="G52" i="49"/>
  <c r="I52" i="49" s="1"/>
  <c r="L52" i="49" s="1"/>
  <c r="AE55" i="4" s="1"/>
  <c r="G76" i="49"/>
  <c r="I76" i="49" s="1"/>
  <c r="L76" i="49" s="1"/>
  <c r="AE79" i="4" s="1"/>
  <c r="G92" i="49"/>
  <c r="I92" i="49" s="1"/>
  <c r="L92" i="49" s="1"/>
  <c r="AE95" i="4" s="1"/>
  <c r="G124" i="49"/>
  <c r="I124" i="49" s="1"/>
  <c r="L124" i="49" s="1"/>
  <c r="AE127" i="4" s="1"/>
  <c r="G140" i="49"/>
  <c r="I140" i="49" s="1"/>
  <c r="L140" i="49" s="1"/>
  <c r="AE143" i="4" s="1"/>
  <c r="G156" i="49"/>
  <c r="I156" i="49" s="1"/>
  <c r="L156" i="49" s="1"/>
  <c r="AE159" i="4" s="1"/>
  <c r="G13" i="49"/>
  <c r="I13" i="49" s="1"/>
  <c r="L13" i="49" s="1"/>
  <c r="AE16" i="4" s="1"/>
  <c r="G53" i="49"/>
  <c r="I53" i="49" s="1"/>
  <c r="L53" i="49" s="1"/>
  <c r="AE56" i="4" s="1"/>
  <c r="G77" i="49"/>
  <c r="I77" i="49" s="1"/>
  <c r="L77" i="49" s="1"/>
  <c r="AE80" i="4" s="1"/>
  <c r="G93" i="49"/>
  <c r="I93" i="49" s="1"/>
  <c r="L93" i="49" s="1"/>
  <c r="AE96" i="4" s="1"/>
  <c r="G117" i="49"/>
  <c r="I117" i="49" s="1"/>
  <c r="L117" i="49" s="1"/>
  <c r="AE120" i="4" s="1"/>
  <c r="G141" i="49"/>
  <c r="I141" i="49" s="1"/>
  <c r="L141" i="49" s="1"/>
  <c r="AE144" i="4" s="1"/>
  <c r="G165" i="49"/>
  <c r="I165" i="49" s="1"/>
  <c r="L165" i="49" s="1"/>
  <c r="AE168" i="4" s="1"/>
  <c r="G61" i="49"/>
  <c r="I61" i="49" s="1"/>
  <c r="L61" i="49" s="1"/>
  <c r="AE64" i="4" s="1"/>
  <c r="G8" i="49"/>
  <c r="I8" i="49" s="1"/>
  <c r="L8" i="49" s="1"/>
  <c r="AE11" i="4" s="1"/>
  <c r="G16" i="49"/>
  <c r="I16" i="49" s="1"/>
  <c r="L16" i="49" s="1"/>
  <c r="AE19" i="4" s="1"/>
  <c r="G24" i="49"/>
  <c r="I24" i="49" s="1"/>
  <c r="L24" i="49" s="1"/>
  <c r="AE27" i="4" s="1"/>
  <c r="G32" i="49"/>
  <c r="G40" i="49"/>
  <c r="I40" i="49" s="1"/>
  <c r="L40" i="49" s="1"/>
  <c r="AE43" i="4" s="1"/>
  <c r="G48" i="49"/>
  <c r="I48" i="49" s="1"/>
  <c r="L48" i="49" s="1"/>
  <c r="AE51" i="4" s="1"/>
  <c r="G56" i="49"/>
  <c r="I56" i="49" s="1"/>
  <c r="L56" i="49" s="1"/>
  <c r="AE59" i="4" s="1"/>
  <c r="G64" i="49"/>
  <c r="I64" i="49" s="1"/>
  <c r="L64" i="49" s="1"/>
  <c r="AE67" i="4" s="1"/>
  <c r="G72" i="49"/>
  <c r="I72" i="49" s="1"/>
  <c r="L72" i="49" s="1"/>
  <c r="AE75" i="4" s="1"/>
  <c r="G80" i="49"/>
  <c r="I80" i="49" s="1"/>
  <c r="L80" i="49" s="1"/>
  <c r="AE83" i="4" s="1"/>
  <c r="G88" i="49"/>
  <c r="I88" i="49" s="1"/>
  <c r="L88" i="49" s="1"/>
  <c r="AE91" i="4" s="1"/>
  <c r="G96" i="49"/>
  <c r="I96" i="49" s="1"/>
  <c r="L96" i="49" s="1"/>
  <c r="AE99" i="4" s="1"/>
  <c r="G104" i="49"/>
  <c r="I104" i="49" s="1"/>
  <c r="L104" i="49" s="1"/>
  <c r="AE107" i="4" s="1"/>
  <c r="G112" i="49"/>
  <c r="I112" i="49" s="1"/>
  <c r="L112" i="49" s="1"/>
  <c r="AE115" i="4" s="1"/>
  <c r="G120" i="49"/>
  <c r="I120" i="49" s="1"/>
  <c r="L120" i="49" s="1"/>
  <c r="AE123" i="4" s="1"/>
  <c r="G128" i="49"/>
  <c r="I128" i="49" s="1"/>
  <c r="L128" i="49" s="1"/>
  <c r="AE131" i="4" s="1"/>
  <c r="G136" i="49"/>
  <c r="I136" i="49" s="1"/>
  <c r="L136" i="49" s="1"/>
  <c r="AE139" i="4" s="1"/>
  <c r="G144" i="49"/>
  <c r="I144" i="49" s="1"/>
  <c r="L144" i="49" s="1"/>
  <c r="AE147" i="4" s="1"/>
  <c r="G152" i="49"/>
  <c r="I152" i="49" s="1"/>
  <c r="L152" i="49" s="1"/>
  <c r="AE155" i="4" s="1"/>
  <c r="G160" i="49"/>
  <c r="I160" i="49" s="1"/>
  <c r="L160" i="49" s="1"/>
  <c r="AE163" i="4" s="1"/>
  <c r="G168" i="49"/>
  <c r="I168" i="49" s="1"/>
  <c r="L168" i="49" s="1"/>
  <c r="AE171" i="4" s="1"/>
  <c r="G176" i="49"/>
  <c r="I176" i="49" s="1"/>
  <c r="L176" i="49" s="1"/>
  <c r="AE179" i="4" s="1"/>
  <c r="G3" i="49"/>
  <c r="I3" i="49" s="1"/>
  <c r="G17" i="49"/>
  <c r="I17" i="49" s="1"/>
  <c r="L17" i="49" s="1"/>
  <c r="AE20" i="4" s="1"/>
  <c r="G41" i="49"/>
  <c r="I41" i="49" s="1"/>
  <c r="L41" i="49" s="1"/>
  <c r="AE44" i="4" s="1"/>
  <c r="G57" i="49"/>
  <c r="I57" i="49" s="1"/>
  <c r="L57" i="49" s="1"/>
  <c r="AE60" i="4" s="1"/>
  <c r="G73" i="49"/>
  <c r="I73" i="49" s="1"/>
  <c r="L73" i="49" s="1"/>
  <c r="AE76" i="4" s="1"/>
  <c r="G89" i="49"/>
  <c r="I89" i="49" s="1"/>
  <c r="L89" i="49" s="1"/>
  <c r="AE92" i="4" s="1"/>
  <c r="G105" i="49"/>
  <c r="I105" i="49" s="1"/>
  <c r="L105" i="49" s="1"/>
  <c r="AE108" i="4" s="1"/>
  <c r="G121" i="49"/>
  <c r="I121" i="49" s="1"/>
  <c r="L121" i="49" s="1"/>
  <c r="AE124" i="4" s="1"/>
  <c r="G137" i="49"/>
  <c r="I137" i="49" s="1"/>
  <c r="L137" i="49" s="1"/>
  <c r="AE140" i="4" s="1"/>
  <c r="G153" i="49"/>
  <c r="I153" i="49" s="1"/>
  <c r="L153" i="49" s="1"/>
  <c r="AE156" i="4" s="1"/>
  <c r="G161" i="49"/>
  <c r="I161" i="49" s="1"/>
  <c r="L161" i="49" s="1"/>
  <c r="AE164" i="4" s="1"/>
  <c r="G177" i="49"/>
  <c r="I177" i="49" s="1"/>
  <c r="L177" i="49" s="1"/>
  <c r="AE180" i="4" s="1"/>
  <c r="G12" i="49"/>
  <c r="I12" i="49" s="1"/>
  <c r="L12" i="49" s="1"/>
  <c r="AE15" i="4" s="1"/>
  <c r="G100" i="49"/>
  <c r="I100" i="49" s="1"/>
  <c r="L100" i="49" s="1"/>
  <c r="AE103" i="4" s="1"/>
  <c r="G172" i="49"/>
  <c r="I172" i="49" s="1"/>
  <c r="L172" i="49" s="1"/>
  <c r="AE175" i="4" s="1"/>
  <c r="G29" i="49"/>
  <c r="I29" i="49" s="1"/>
  <c r="L29" i="49" s="1"/>
  <c r="AE32" i="4" s="1"/>
  <c r="G133" i="49"/>
  <c r="I133" i="49" s="1"/>
  <c r="L133" i="49" s="1"/>
  <c r="AE136" i="4" s="1"/>
  <c r="G181" i="49"/>
  <c r="I181" i="49" s="1"/>
  <c r="L181" i="49" s="1"/>
  <c r="AE184" i="4" s="1"/>
  <c r="G9" i="49"/>
  <c r="I9" i="49" s="1"/>
  <c r="L9" i="49" s="1"/>
  <c r="AE12" i="4" s="1"/>
  <c r="G25" i="49"/>
  <c r="I25" i="49" s="1"/>
  <c r="L25" i="49" s="1"/>
  <c r="AE28" i="4" s="1"/>
  <c r="G33" i="49"/>
  <c r="I33" i="49" s="1"/>
  <c r="L33" i="49" s="1"/>
  <c r="AE36" i="4" s="1"/>
  <c r="G49" i="49"/>
  <c r="I49" i="49" s="1"/>
  <c r="L49" i="49" s="1"/>
  <c r="AE52" i="4" s="1"/>
  <c r="G65" i="49"/>
  <c r="I65" i="49" s="1"/>
  <c r="L65" i="49" s="1"/>
  <c r="AE68" i="4" s="1"/>
  <c r="G81" i="49"/>
  <c r="I81" i="49" s="1"/>
  <c r="L81" i="49" s="1"/>
  <c r="AE84" i="4" s="1"/>
  <c r="G97" i="49"/>
  <c r="I97" i="49" s="1"/>
  <c r="L97" i="49" s="1"/>
  <c r="AE100" i="4" s="1"/>
  <c r="G113" i="49"/>
  <c r="I113" i="49" s="1"/>
  <c r="L113" i="49" s="1"/>
  <c r="AE116" i="4" s="1"/>
  <c r="G129" i="49"/>
  <c r="I129" i="49" s="1"/>
  <c r="L129" i="49" s="1"/>
  <c r="AE132" i="4" s="1"/>
  <c r="G145" i="49"/>
  <c r="I145" i="49" s="1"/>
  <c r="L145" i="49" s="1"/>
  <c r="AE148" i="4" s="1"/>
  <c r="G169" i="49"/>
  <c r="I169" i="49" s="1"/>
  <c r="L169" i="49" s="1"/>
  <c r="AE172" i="4" s="1"/>
  <c r="G28" i="49"/>
  <c r="I28" i="49" s="1"/>
  <c r="L28" i="49" s="1"/>
  <c r="AE31" i="4" s="1"/>
  <c r="G108" i="49"/>
  <c r="I108" i="49" s="1"/>
  <c r="L108" i="49" s="1"/>
  <c r="AE111" i="4" s="1"/>
  <c r="G164" i="49"/>
  <c r="I164" i="49" s="1"/>
  <c r="L164" i="49" s="1"/>
  <c r="AE167" i="4" s="1"/>
  <c r="G37" i="49"/>
  <c r="I37" i="49" s="1"/>
  <c r="L37" i="49" s="1"/>
  <c r="AE40" i="4" s="1"/>
  <c r="G109" i="49"/>
  <c r="I109" i="49" s="1"/>
  <c r="L109" i="49" s="1"/>
  <c r="AE112" i="4" s="1"/>
  <c r="G157" i="49"/>
  <c r="I157" i="49" s="1"/>
  <c r="L157" i="49" s="1"/>
  <c r="AE160" i="4" s="1"/>
  <c r="G10" i="49"/>
  <c r="I10" i="49" s="1"/>
  <c r="L10" i="49" s="1"/>
  <c r="AE13" i="4" s="1"/>
  <c r="G18" i="49"/>
  <c r="I18" i="49" s="1"/>
  <c r="L18" i="49" s="1"/>
  <c r="AE21" i="4" s="1"/>
  <c r="G26" i="49"/>
  <c r="I26" i="49" s="1"/>
  <c r="L26" i="49" s="1"/>
  <c r="AE29" i="4" s="1"/>
  <c r="G34" i="49"/>
  <c r="I34" i="49" s="1"/>
  <c r="L34" i="49" s="1"/>
  <c r="AE37" i="4" s="1"/>
  <c r="G42" i="49"/>
  <c r="I42" i="49" s="1"/>
  <c r="L42" i="49" s="1"/>
  <c r="AE45" i="4" s="1"/>
  <c r="G50" i="49"/>
  <c r="I50" i="49" s="1"/>
  <c r="L50" i="49" s="1"/>
  <c r="AE53" i="4" s="1"/>
  <c r="G58" i="49"/>
  <c r="I58" i="49" s="1"/>
  <c r="L58" i="49" s="1"/>
  <c r="AE61" i="4" s="1"/>
  <c r="G66" i="49"/>
  <c r="I66" i="49" s="1"/>
  <c r="L66" i="49" s="1"/>
  <c r="AE69" i="4" s="1"/>
  <c r="G74" i="49"/>
  <c r="I74" i="49" s="1"/>
  <c r="L74" i="49" s="1"/>
  <c r="AE77" i="4" s="1"/>
  <c r="G82" i="49"/>
  <c r="I82" i="49" s="1"/>
  <c r="L82" i="49" s="1"/>
  <c r="AE85" i="4" s="1"/>
  <c r="G90" i="49"/>
  <c r="I90" i="49" s="1"/>
  <c r="L90" i="49" s="1"/>
  <c r="AE93" i="4" s="1"/>
  <c r="G98" i="49"/>
  <c r="I98" i="49" s="1"/>
  <c r="L98" i="49" s="1"/>
  <c r="AE101" i="4" s="1"/>
  <c r="G106" i="49"/>
  <c r="I106" i="49" s="1"/>
  <c r="L106" i="49" s="1"/>
  <c r="AE109" i="4" s="1"/>
  <c r="G114" i="49"/>
  <c r="I114" i="49" s="1"/>
  <c r="L114" i="49" s="1"/>
  <c r="AE117" i="4" s="1"/>
  <c r="G122" i="49"/>
  <c r="I122" i="49" s="1"/>
  <c r="L122" i="49" s="1"/>
  <c r="AE125" i="4" s="1"/>
  <c r="G130" i="49"/>
  <c r="I130" i="49" s="1"/>
  <c r="L130" i="49" s="1"/>
  <c r="AE133" i="4" s="1"/>
  <c r="G138" i="49"/>
  <c r="I138" i="49" s="1"/>
  <c r="L138" i="49" s="1"/>
  <c r="AE141" i="4" s="1"/>
  <c r="G146" i="49"/>
  <c r="I146" i="49" s="1"/>
  <c r="L146" i="49" s="1"/>
  <c r="AE149" i="4" s="1"/>
  <c r="G154" i="49"/>
  <c r="I154" i="49" s="1"/>
  <c r="L154" i="49" s="1"/>
  <c r="AE157" i="4" s="1"/>
  <c r="G162" i="49"/>
  <c r="I162" i="49" s="1"/>
  <c r="L162" i="49" s="1"/>
  <c r="AE165" i="4" s="1"/>
  <c r="G170" i="49"/>
  <c r="I170" i="49" s="1"/>
  <c r="L170" i="49" s="1"/>
  <c r="AE173" i="4" s="1"/>
  <c r="G178" i="49"/>
  <c r="I178" i="49" s="1"/>
  <c r="L178" i="49" s="1"/>
  <c r="AE181" i="4" s="1"/>
  <c r="G11" i="49"/>
  <c r="I11" i="49" s="1"/>
  <c r="L11" i="49" s="1"/>
  <c r="AE14" i="4" s="1"/>
  <c r="G19" i="49"/>
  <c r="I19" i="49" s="1"/>
  <c r="L19" i="49" s="1"/>
  <c r="AE22" i="4" s="1"/>
  <c r="G27" i="49"/>
  <c r="I27" i="49" s="1"/>
  <c r="L27" i="49" s="1"/>
  <c r="AE30" i="4" s="1"/>
  <c r="G35" i="49"/>
  <c r="I35" i="49" s="1"/>
  <c r="L35" i="49" s="1"/>
  <c r="AE38" i="4" s="1"/>
  <c r="G43" i="49"/>
  <c r="I43" i="49" s="1"/>
  <c r="L43" i="49" s="1"/>
  <c r="AE46" i="4" s="1"/>
  <c r="G51" i="49"/>
  <c r="I51" i="49" s="1"/>
  <c r="L51" i="49" s="1"/>
  <c r="AE54" i="4" s="1"/>
  <c r="G59" i="49"/>
  <c r="I59" i="49" s="1"/>
  <c r="L59" i="49" s="1"/>
  <c r="AE62" i="4" s="1"/>
  <c r="G67" i="49"/>
  <c r="I67" i="49" s="1"/>
  <c r="L67" i="49" s="1"/>
  <c r="AE70" i="4" s="1"/>
  <c r="G75" i="49"/>
  <c r="I75" i="49" s="1"/>
  <c r="L75" i="49" s="1"/>
  <c r="AE78" i="4" s="1"/>
  <c r="G83" i="49"/>
  <c r="I83" i="49" s="1"/>
  <c r="L83" i="49" s="1"/>
  <c r="AE86" i="4" s="1"/>
  <c r="G91" i="49"/>
  <c r="I91" i="49" s="1"/>
  <c r="L91" i="49" s="1"/>
  <c r="AE94" i="4" s="1"/>
  <c r="G99" i="49"/>
  <c r="I99" i="49" s="1"/>
  <c r="L99" i="49" s="1"/>
  <c r="AE102" i="4" s="1"/>
  <c r="G107" i="49"/>
  <c r="I107" i="49" s="1"/>
  <c r="L107" i="49" s="1"/>
  <c r="AE110" i="4" s="1"/>
  <c r="G115" i="49"/>
  <c r="I115" i="49" s="1"/>
  <c r="L115" i="49" s="1"/>
  <c r="AE118" i="4" s="1"/>
  <c r="G123" i="49"/>
  <c r="I123" i="49" s="1"/>
  <c r="L123" i="49" s="1"/>
  <c r="AE126" i="4" s="1"/>
  <c r="G131" i="49"/>
  <c r="I131" i="49" s="1"/>
  <c r="L131" i="49" s="1"/>
  <c r="AE134" i="4" s="1"/>
  <c r="G139" i="49"/>
  <c r="I139" i="49" s="1"/>
  <c r="L139" i="49" s="1"/>
  <c r="AE142" i="4" s="1"/>
  <c r="G147" i="49"/>
  <c r="I147" i="49" s="1"/>
  <c r="L147" i="49" s="1"/>
  <c r="AE150" i="4" s="1"/>
  <c r="G155" i="49"/>
  <c r="I155" i="49" s="1"/>
  <c r="L155" i="49" s="1"/>
  <c r="AE158" i="4" s="1"/>
  <c r="G163" i="49"/>
  <c r="I163" i="49" s="1"/>
  <c r="L163" i="49" s="1"/>
  <c r="AE166" i="4" s="1"/>
  <c r="G171" i="49"/>
  <c r="I171" i="49" s="1"/>
  <c r="L171" i="49" s="1"/>
  <c r="AE174" i="4" s="1"/>
  <c r="G179" i="49"/>
  <c r="I179" i="49" s="1"/>
  <c r="L179" i="49" s="1"/>
  <c r="AE182" i="4" s="1"/>
  <c r="G20" i="49"/>
  <c r="I20" i="49" s="1"/>
  <c r="L20" i="49" s="1"/>
  <c r="AE23" i="4" s="1"/>
  <c r="G44" i="49"/>
  <c r="I44" i="49" s="1"/>
  <c r="L44" i="49" s="1"/>
  <c r="AE47" i="4" s="1"/>
  <c r="G60" i="49"/>
  <c r="I60" i="49" s="1"/>
  <c r="L60" i="49" s="1"/>
  <c r="AE63" i="4" s="1"/>
  <c r="G68" i="49"/>
  <c r="I68" i="49" s="1"/>
  <c r="L68" i="49" s="1"/>
  <c r="AE71" i="4" s="1"/>
  <c r="G84" i="49"/>
  <c r="I84" i="49" s="1"/>
  <c r="L84" i="49" s="1"/>
  <c r="AE87" i="4" s="1"/>
  <c r="G116" i="49"/>
  <c r="I116" i="49" s="1"/>
  <c r="L116" i="49" s="1"/>
  <c r="AE119" i="4" s="1"/>
  <c r="G132" i="49"/>
  <c r="I132" i="49" s="1"/>
  <c r="L132" i="49" s="1"/>
  <c r="AE135" i="4" s="1"/>
  <c r="G148" i="49"/>
  <c r="I148" i="49" s="1"/>
  <c r="L148" i="49" s="1"/>
  <c r="AE151" i="4" s="1"/>
  <c r="G180" i="49"/>
  <c r="I180" i="49" s="1"/>
  <c r="L180" i="49" s="1"/>
  <c r="AE183" i="4" s="1"/>
  <c r="G21" i="49"/>
  <c r="I21" i="49" s="1"/>
  <c r="L21" i="49" s="1"/>
  <c r="AE24" i="4" s="1"/>
  <c r="G45" i="49"/>
  <c r="I45" i="49" s="1"/>
  <c r="L45" i="49" s="1"/>
  <c r="AE48" i="4" s="1"/>
  <c r="G69" i="49"/>
  <c r="I69" i="49" s="1"/>
  <c r="L69" i="49" s="1"/>
  <c r="AE72" i="4" s="1"/>
  <c r="G85" i="49"/>
  <c r="I85" i="49" s="1"/>
  <c r="L85" i="49" s="1"/>
  <c r="AE88" i="4" s="1"/>
  <c r="G101" i="49"/>
  <c r="I101" i="49" s="1"/>
  <c r="L101" i="49" s="1"/>
  <c r="AE104" i="4" s="1"/>
  <c r="G125" i="49"/>
  <c r="I125" i="49" s="1"/>
  <c r="L125" i="49" s="1"/>
  <c r="AE128" i="4" s="1"/>
  <c r="G149" i="49"/>
  <c r="I149" i="49" s="1"/>
  <c r="L149" i="49" s="1"/>
  <c r="AE152" i="4" s="1"/>
  <c r="G173" i="49"/>
  <c r="I173" i="49" s="1"/>
  <c r="L173" i="49" s="1"/>
  <c r="AE176" i="4" s="1"/>
  <c r="I135" i="49"/>
  <c r="L135" i="49" s="1"/>
  <c r="AE138" i="4" s="1"/>
  <c r="I134" i="49"/>
  <c r="L134" i="49" s="1"/>
  <c r="AE137" i="4" s="1"/>
  <c r="I32" i="49"/>
  <c r="L32" i="49" s="1"/>
  <c r="AE35" i="4" s="1"/>
  <c r="I6" i="49"/>
  <c r="L6" i="49" s="1"/>
  <c r="AE9" i="4" s="1"/>
  <c r="I70" i="49"/>
  <c r="L70" i="49" s="1"/>
  <c r="AE73" i="4" s="1"/>
  <c r="I5" i="49"/>
  <c r="L5" i="49" s="1"/>
  <c r="AE8" i="4" s="1"/>
  <c r="I87" i="49"/>
  <c r="L87" i="49" s="1"/>
  <c r="AE90" i="4" s="1"/>
  <c r="I143" i="49"/>
  <c r="L143" i="49" s="1"/>
  <c r="AE146" i="4" s="1"/>
  <c r="I62" i="49"/>
  <c r="L62" i="49" s="1"/>
  <c r="AE65" i="4" s="1"/>
  <c r="I151" i="49"/>
  <c r="L151" i="49" s="1"/>
  <c r="AE154" i="4" s="1"/>
  <c r="H183" i="49"/>
  <c r="I126" i="49"/>
  <c r="L126" i="49" s="1"/>
  <c r="AE129" i="4" s="1"/>
  <c r="G183" i="48"/>
  <c r="I183" i="48" s="1"/>
  <c r="I126" i="48"/>
  <c r="L126" i="48" s="1"/>
  <c r="AB129" i="4" s="1"/>
  <c r="I19" i="48"/>
  <c r="L19" i="48" s="1"/>
  <c r="AB22" i="4" s="1"/>
  <c r="I88" i="48"/>
  <c r="L88" i="48" s="1"/>
  <c r="AB91" i="4" s="1"/>
  <c r="I144" i="48"/>
  <c r="L144" i="48" s="1"/>
  <c r="AB147" i="4" s="1"/>
  <c r="I67" i="48"/>
  <c r="L67" i="48" s="1"/>
  <c r="AB70" i="4" s="1"/>
  <c r="I145" i="48"/>
  <c r="L145" i="48" s="1"/>
  <c r="AB148" i="4" s="1"/>
  <c r="I17" i="48"/>
  <c r="L17" i="48" s="1"/>
  <c r="AB20" i="4" s="1"/>
  <c r="I22" i="48"/>
  <c r="L22" i="48" s="1"/>
  <c r="AB25" i="4" s="1"/>
  <c r="I107" i="48"/>
  <c r="L107" i="48" s="1"/>
  <c r="AB110" i="4" s="1"/>
  <c r="I64" i="48"/>
  <c r="L64" i="48" s="1"/>
  <c r="AB67" i="4" s="1"/>
  <c r="I70" i="48"/>
  <c r="L70" i="48" s="1"/>
  <c r="AB73" i="4" s="1"/>
  <c r="I30" i="48"/>
  <c r="L30" i="48" s="1"/>
  <c r="AB33" i="4" s="1"/>
  <c r="I66" i="48"/>
  <c r="L66" i="48" s="1"/>
  <c r="AB69" i="4" s="1"/>
  <c r="I26" i="48"/>
  <c r="L26" i="48" s="1"/>
  <c r="AB29" i="4" s="1"/>
  <c r="I164" i="48"/>
  <c r="L164" i="48" s="1"/>
  <c r="AB167" i="4" s="1"/>
  <c r="I127" i="48"/>
  <c r="L127" i="48" s="1"/>
  <c r="AB130" i="4" s="1"/>
  <c r="I109" i="48"/>
  <c r="L109" i="48" s="1"/>
  <c r="AB112" i="4" s="1"/>
  <c r="I172" i="48"/>
  <c r="L172" i="48" s="1"/>
  <c r="AB175" i="4" s="1"/>
  <c r="I113" i="48"/>
  <c r="L113" i="48" s="1"/>
  <c r="AB116" i="4" s="1"/>
  <c r="I32" i="48"/>
  <c r="L32" i="48" s="1"/>
  <c r="AB35" i="4" s="1"/>
  <c r="I14" i="48"/>
  <c r="L14" i="48" s="1"/>
  <c r="AB17" i="4" s="1"/>
  <c r="I23" i="48"/>
  <c r="L23" i="48" s="1"/>
  <c r="AB26" i="4" s="1"/>
  <c r="I61" i="48"/>
  <c r="L61" i="48" s="1"/>
  <c r="AB64" i="4" s="1"/>
  <c r="I86" i="48"/>
  <c r="L86" i="48" s="1"/>
  <c r="AB89" i="4" s="1"/>
  <c r="I93" i="48"/>
  <c r="L93" i="48" s="1"/>
  <c r="AB96" i="4" s="1"/>
  <c r="I179" i="48"/>
  <c r="L179" i="48" s="1"/>
  <c r="AB182" i="4" s="1"/>
  <c r="I54" i="48"/>
  <c r="L54" i="48" s="1"/>
  <c r="AB57" i="4" s="1"/>
  <c r="I29" i="48"/>
  <c r="L29" i="48" s="1"/>
  <c r="AB32" i="4" s="1"/>
  <c r="I104" i="48"/>
  <c r="L104" i="48" s="1"/>
  <c r="AB107" i="4" s="1"/>
  <c r="I27" i="48"/>
  <c r="L27" i="48" s="1"/>
  <c r="AB30" i="4" s="1"/>
  <c r="I124" i="48"/>
  <c r="L124" i="48" s="1"/>
  <c r="AB127" i="4" s="1"/>
  <c r="I68" i="48"/>
  <c r="L68" i="48" s="1"/>
  <c r="AB71" i="4" s="1"/>
  <c r="I162" i="48"/>
  <c r="L162" i="48" s="1"/>
  <c r="AB165" i="4" s="1"/>
  <c r="I15" i="48"/>
  <c r="L15" i="48" s="1"/>
  <c r="AB18" i="4" s="1"/>
  <c r="I35" i="48"/>
  <c r="L35" i="48" s="1"/>
  <c r="AB38" i="4" s="1"/>
  <c r="I108" i="48"/>
  <c r="L108" i="48" s="1"/>
  <c r="AB111" i="4" s="1"/>
  <c r="I117" i="48"/>
  <c r="L117" i="48" s="1"/>
  <c r="AB120" i="4" s="1"/>
  <c r="I25" i="48"/>
  <c r="L25" i="48" s="1"/>
  <c r="AB28" i="4" s="1"/>
  <c r="I136" i="48"/>
  <c r="L136" i="48" s="1"/>
  <c r="AB139" i="4" s="1"/>
  <c r="I181" i="48"/>
  <c r="L181" i="48" s="1"/>
  <c r="AB184" i="4" s="1"/>
  <c r="I99" i="48"/>
  <c r="L99" i="48" s="1"/>
  <c r="AB102" i="4" s="1"/>
  <c r="I103" i="48"/>
  <c r="L103" i="48" s="1"/>
  <c r="AB106" i="4" s="1"/>
  <c r="I91" i="48"/>
  <c r="L91" i="48" s="1"/>
  <c r="AB94" i="4" s="1"/>
  <c r="I167" i="48"/>
  <c r="L167" i="48" s="1"/>
  <c r="AB170" i="4" s="1"/>
  <c r="I53" i="48"/>
  <c r="L53" i="48" s="1"/>
  <c r="AB56" i="4" s="1"/>
  <c r="I155" i="48"/>
  <c r="L155" i="48" s="1"/>
  <c r="AB158" i="4" s="1"/>
  <c r="I168" i="48"/>
  <c r="L168" i="48" s="1"/>
  <c r="AB171" i="4" s="1"/>
  <c r="I52" i="48"/>
  <c r="L52" i="48" s="1"/>
  <c r="AB55" i="4" s="1"/>
  <c r="I9" i="48"/>
  <c r="L9" i="48" s="1"/>
  <c r="AB12" i="4" s="1"/>
  <c r="I63" i="48"/>
  <c r="L63" i="48" s="1"/>
  <c r="AB66" i="4" s="1"/>
  <c r="I139" i="48"/>
  <c r="L139" i="48" s="1"/>
  <c r="AB142" i="4" s="1"/>
  <c r="I128" i="48"/>
  <c r="L128" i="48" s="1"/>
  <c r="AB131" i="4" s="1"/>
  <c r="I58" i="48"/>
  <c r="L58" i="48" s="1"/>
  <c r="AB61" i="4" s="1"/>
  <c r="I49" i="48"/>
  <c r="L49" i="48" s="1"/>
  <c r="AB52" i="4" s="1"/>
  <c r="I135" i="48"/>
  <c r="L135" i="48" s="1"/>
  <c r="AB138" i="4" s="1"/>
  <c r="I83" i="48"/>
  <c r="L83" i="48" s="1"/>
  <c r="AB86" i="4" s="1"/>
  <c r="I118" i="48"/>
  <c r="L118" i="48" s="1"/>
  <c r="AB121" i="4" s="1"/>
  <c r="I150" i="48"/>
  <c r="L150" i="48" s="1"/>
  <c r="AB153" i="4" s="1"/>
  <c r="I182" i="48"/>
  <c r="L182" i="48" s="1"/>
  <c r="AB185" i="4" s="1"/>
  <c r="I180" i="48"/>
  <c r="L180" i="48" s="1"/>
  <c r="AB183" i="4" s="1"/>
  <c r="I37" i="48"/>
  <c r="L37" i="48" s="1"/>
  <c r="AB40" i="4" s="1"/>
  <c r="I69" i="48"/>
  <c r="L69" i="48" s="1"/>
  <c r="AB72" i="4" s="1"/>
  <c r="I72" i="48"/>
  <c r="L72" i="48" s="1"/>
  <c r="AB75" i="4" s="1"/>
  <c r="I106" i="48"/>
  <c r="L106" i="48" s="1"/>
  <c r="AB109" i="4" s="1"/>
  <c r="I138" i="48"/>
  <c r="L138" i="48" s="1"/>
  <c r="AB141" i="4" s="1"/>
  <c r="I170" i="48"/>
  <c r="L170" i="48" s="1"/>
  <c r="AB173" i="4" s="1"/>
  <c r="I46" i="48"/>
  <c r="L46" i="48" s="1"/>
  <c r="AB49" i="4" s="1"/>
  <c r="I125" i="48"/>
  <c r="L125" i="48" s="1"/>
  <c r="AB128" i="4" s="1"/>
  <c r="I157" i="48"/>
  <c r="L157" i="48" s="1"/>
  <c r="AB160" i="4" s="1"/>
  <c r="I116" i="48"/>
  <c r="L116" i="48" s="1"/>
  <c r="AB119" i="4" s="1"/>
  <c r="I84" i="48"/>
  <c r="L84" i="48" s="1"/>
  <c r="AB87" i="4" s="1"/>
  <c r="I21" i="48"/>
  <c r="L21" i="48" s="1"/>
  <c r="AB24" i="4" s="1"/>
  <c r="I151" i="48"/>
  <c r="L151" i="48" s="1"/>
  <c r="AB154" i="4" s="1"/>
  <c r="I148" i="48"/>
  <c r="L148" i="48" s="1"/>
  <c r="AB151" i="4" s="1"/>
  <c r="I47" i="48"/>
  <c r="L47" i="48" s="1"/>
  <c r="AB50" i="4" s="1"/>
  <c r="I33" i="48"/>
  <c r="L33" i="48" s="1"/>
  <c r="AB36" i="4" s="1"/>
  <c r="I5" i="48"/>
  <c r="L5" i="48" s="1"/>
  <c r="AB8" i="4" s="1"/>
  <c r="I176" i="48"/>
  <c r="L176" i="48" s="1"/>
  <c r="AB179" i="4" s="1"/>
  <c r="I65" i="48"/>
  <c r="L65" i="48" s="1"/>
  <c r="AB68" i="4" s="1"/>
  <c r="I89" i="48"/>
  <c r="L89" i="48" s="1"/>
  <c r="AB92" i="4" s="1"/>
  <c r="G200" i="48"/>
  <c r="I3" i="48"/>
  <c r="I50" i="48"/>
  <c r="L50" i="48" s="1"/>
  <c r="AB53" i="4" s="1"/>
  <c r="I55" i="48"/>
  <c r="L55" i="48" s="1"/>
  <c r="AB58" i="4" s="1"/>
  <c r="I147" i="48"/>
  <c r="L147" i="48" s="1"/>
  <c r="AB150" i="4" s="1"/>
  <c r="I38" i="48"/>
  <c r="L38" i="48" s="1"/>
  <c r="AB41" i="4" s="1"/>
  <c r="I74" i="48"/>
  <c r="L74" i="48" s="1"/>
  <c r="AB77" i="4" s="1"/>
  <c r="I78" i="48"/>
  <c r="L78" i="48" s="1"/>
  <c r="AB81" i="4" s="1"/>
  <c r="I31" i="48"/>
  <c r="L31" i="48" s="1"/>
  <c r="AB34" i="4" s="1"/>
  <c r="I134" i="48"/>
  <c r="L134" i="48" s="1"/>
  <c r="AB137" i="4" s="1"/>
  <c r="I166" i="48"/>
  <c r="L166" i="48" s="1"/>
  <c r="AB169" i="4" s="1"/>
  <c r="I13" i="48"/>
  <c r="L13" i="48" s="1"/>
  <c r="AB16" i="4" s="1"/>
  <c r="I44" i="48"/>
  <c r="L44" i="48" s="1"/>
  <c r="AB47" i="4" s="1"/>
  <c r="I97" i="48"/>
  <c r="L97" i="48" s="1"/>
  <c r="AB100" i="4" s="1"/>
  <c r="I34" i="48"/>
  <c r="L34" i="48" s="1"/>
  <c r="AB37" i="4" s="1"/>
  <c r="I156" i="48"/>
  <c r="L156" i="48" s="1"/>
  <c r="AB159" i="4" s="1"/>
  <c r="I41" i="48"/>
  <c r="L41" i="48" s="1"/>
  <c r="AB44" i="4" s="1"/>
  <c r="I73" i="48"/>
  <c r="L73" i="48" s="1"/>
  <c r="AB76" i="4" s="1"/>
  <c r="I119" i="48"/>
  <c r="L119" i="48" s="1"/>
  <c r="AB122" i="4" s="1"/>
  <c r="I121" i="48"/>
  <c r="L121" i="48" s="1"/>
  <c r="AB124" i="4" s="1"/>
  <c r="I153" i="48"/>
  <c r="L153" i="48" s="1"/>
  <c r="AB156" i="4" s="1"/>
  <c r="I102" i="48"/>
  <c r="L102" i="48" s="1"/>
  <c r="AB105" i="4" s="1"/>
  <c r="I36" i="48"/>
  <c r="L36" i="48" s="1"/>
  <c r="AB39" i="4" s="1"/>
  <c r="I18" i="48"/>
  <c r="L18" i="48" s="1"/>
  <c r="AB21" i="4" s="1"/>
  <c r="I131" i="48"/>
  <c r="L131" i="48" s="1"/>
  <c r="AB134" i="4" s="1"/>
  <c r="I39" i="48"/>
  <c r="L39" i="48" s="1"/>
  <c r="AB42" i="4" s="1"/>
  <c r="I45" i="48"/>
  <c r="L45" i="48" s="1"/>
  <c r="AB48" i="4" s="1"/>
  <c r="I79" i="48"/>
  <c r="L79" i="48" s="1"/>
  <c r="AB82" i="4" s="1"/>
  <c r="I110" i="48"/>
  <c r="L110" i="48" s="1"/>
  <c r="AB113" i="4" s="1"/>
  <c r="I142" i="48"/>
  <c r="L142" i="48" s="1"/>
  <c r="AB145" i="4" s="1"/>
  <c r="I174" i="48"/>
  <c r="L174" i="48" s="1"/>
  <c r="AB177" i="4" s="1"/>
  <c r="I82" i="48"/>
  <c r="L82" i="48" s="1"/>
  <c r="AB85" i="4" s="1"/>
  <c r="I152" i="48"/>
  <c r="L152" i="48" s="1"/>
  <c r="AB155" i="4" s="1"/>
  <c r="I143" i="48"/>
  <c r="L143" i="48" s="1"/>
  <c r="AB146" i="4" s="1"/>
  <c r="I75" i="48"/>
  <c r="L75" i="48" s="1"/>
  <c r="AB78" i="4" s="1"/>
  <c r="I112" i="48"/>
  <c r="L112" i="48" s="1"/>
  <c r="AB115" i="4" s="1"/>
  <c r="I80" i="48"/>
  <c r="L80" i="48" s="1"/>
  <c r="AB83" i="4" s="1"/>
  <c r="I114" i="48"/>
  <c r="L114" i="48" s="1"/>
  <c r="AB117" i="4" s="1"/>
  <c r="I146" i="48"/>
  <c r="L146" i="48" s="1"/>
  <c r="AB149" i="4" s="1"/>
  <c r="I178" i="48"/>
  <c r="L178" i="48" s="1"/>
  <c r="AB181" i="4" s="1"/>
  <c r="I129" i="48"/>
  <c r="L129" i="48" s="1"/>
  <c r="AB132" i="4" s="1"/>
  <c r="I161" i="48"/>
  <c r="L161" i="48" s="1"/>
  <c r="AB164" i="4" s="1"/>
  <c r="I40" i="48"/>
  <c r="L40" i="48" s="1"/>
  <c r="AB43" i="4" s="1"/>
  <c r="I16" i="48"/>
  <c r="L16" i="48" s="1"/>
  <c r="AB19" i="4" s="1"/>
  <c r="I87" i="48"/>
  <c r="L87" i="48" s="1"/>
  <c r="AB90" i="4" s="1"/>
  <c r="I24" i="48"/>
  <c r="L24" i="48" s="1"/>
  <c r="AB27" i="4" s="1"/>
  <c r="I115" i="48"/>
  <c r="L115" i="48" s="1"/>
  <c r="AB118" i="4" s="1"/>
  <c r="I133" i="48"/>
  <c r="L133" i="48" s="1"/>
  <c r="AB136" i="4" s="1"/>
  <c r="I165" i="48"/>
  <c r="L165" i="48" s="1"/>
  <c r="AB168" i="4" s="1"/>
  <c r="I50" i="4"/>
  <c r="I169" i="4"/>
  <c r="I31" i="4"/>
  <c r="I178" i="4"/>
  <c r="I40" i="44"/>
  <c r="L40" i="44" s="1"/>
  <c r="S43" i="4" s="1"/>
  <c r="I70" i="44"/>
  <c r="L70" i="44" s="1"/>
  <c r="S73" i="4" s="1"/>
  <c r="I143" i="44"/>
  <c r="L143" i="44" s="1"/>
  <c r="S146" i="4" s="1"/>
  <c r="I50" i="44"/>
  <c r="L50" i="44" s="1"/>
  <c r="S53" i="4" s="1"/>
  <c r="I100" i="44"/>
  <c r="L100" i="44" s="1"/>
  <c r="S103" i="4" s="1"/>
  <c r="I51" i="44"/>
  <c r="L51" i="44" s="1"/>
  <c r="S54" i="4" s="1"/>
  <c r="I118" i="44"/>
  <c r="L118" i="44" s="1"/>
  <c r="S121" i="4" s="1"/>
  <c r="I131" i="44"/>
  <c r="L131" i="44" s="1"/>
  <c r="S134" i="4" s="1"/>
  <c r="I47" i="44"/>
  <c r="L47" i="44" s="1"/>
  <c r="S50" i="4" s="1"/>
  <c r="I35" i="44"/>
  <c r="L35" i="44" s="1"/>
  <c r="S38" i="4" s="1"/>
  <c r="I150" i="44"/>
  <c r="L150" i="44" s="1"/>
  <c r="S153" i="4" s="1"/>
  <c r="I182" i="44"/>
  <c r="L182" i="44" s="1"/>
  <c r="S185" i="4" s="1"/>
  <c r="I41" i="44"/>
  <c r="L41" i="44" s="1"/>
  <c r="S44" i="4" s="1"/>
  <c r="I73" i="44"/>
  <c r="L73" i="44" s="1"/>
  <c r="S76" i="4" s="1"/>
  <c r="I111" i="44"/>
  <c r="L111" i="44" s="1"/>
  <c r="S114" i="4" s="1"/>
  <c r="I175" i="44"/>
  <c r="L175" i="44" s="1"/>
  <c r="S178" i="4" s="1"/>
  <c r="I20" i="44"/>
  <c r="L20" i="44" s="1"/>
  <c r="S23" i="4" s="1"/>
  <c r="I155" i="44"/>
  <c r="L155" i="44" s="1"/>
  <c r="S158" i="4" s="1"/>
  <c r="I33" i="44"/>
  <c r="L33" i="44" s="1"/>
  <c r="S36" i="4" s="1"/>
  <c r="I49" i="44"/>
  <c r="L49" i="44" s="1"/>
  <c r="S52" i="4" s="1"/>
  <c r="I105" i="44"/>
  <c r="L105" i="44" s="1"/>
  <c r="S108" i="4" s="1"/>
  <c r="I137" i="44"/>
  <c r="L137" i="44" s="1"/>
  <c r="S140" i="4" s="1"/>
  <c r="I169" i="44"/>
  <c r="L169" i="44" s="1"/>
  <c r="S172" i="4" s="1"/>
  <c r="I94" i="44"/>
  <c r="L94" i="44" s="1"/>
  <c r="S97" i="4" s="1"/>
  <c r="I61" i="44"/>
  <c r="L61" i="44" s="1"/>
  <c r="S64" i="4" s="1"/>
  <c r="I56" i="44"/>
  <c r="L56" i="44" s="1"/>
  <c r="S59" i="4" s="1"/>
  <c r="I181" i="44"/>
  <c r="L181" i="44" s="1"/>
  <c r="S184" i="4" s="1"/>
  <c r="I62" i="44"/>
  <c r="L62" i="44" s="1"/>
  <c r="S65" i="4" s="1"/>
  <c r="I96" i="44"/>
  <c r="L96" i="44" s="1"/>
  <c r="S99" i="4" s="1"/>
  <c r="I95" i="44"/>
  <c r="L95" i="44" s="1"/>
  <c r="S98" i="4" s="1"/>
  <c r="I28" i="44"/>
  <c r="L28" i="44" s="1"/>
  <c r="S31" i="4" s="1"/>
  <c r="I13" i="44"/>
  <c r="L13" i="44" s="1"/>
  <c r="S16" i="4" s="1"/>
  <c r="I37" i="44"/>
  <c r="L37" i="44" s="1"/>
  <c r="S40" i="4" s="1"/>
  <c r="I114" i="44"/>
  <c r="L114" i="44" s="1"/>
  <c r="S117" i="4" s="1"/>
  <c r="I178" i="44"/>
  <c r="L178" i="44" s="1"/>
  <c r="S181" i="4" s="1"/>
  <c r="I123" i="44"/>
  <c r="L123" i="44" s="1"/>
  <c r="S126" i="4" s="1"/>
  <c r="I29" i="44"/>
  <c r="L29" i="44" s="1"/>
  <c r="S32" i="4" s="1"/>
  <c r="I36" i="44"/>
  <c r="L36" i="44" s="1"/>
  <c r="S39" i="4" s="1"/>
  <c r="I68" i="44"/>
  <c r="L68" i="44" s="1"/>
  <c r="S71" i="4" s="1"/>
  <c r="I135" i="44"/>
  <c r="L135" i="44" s="1"/>
  <c r="S138" i="4" s="1"/>
  <c r="I53" i="44"/>
  <c r="L53" i="44" s="1"/>
  <c r="S56" i="4" s="1"/>
  <c r="I115" i="44"/>
  <c r="L115" i="44" s="1"/>
  <c r="S118" i="4" s="1"/>
  <c r="I179" i="44"/>
  <c r="L179" i="44" s="1"/>
  <c r="S182" i="4" s="1"/>
  <c r="I110" i="44"/>
  <c r="L110" i="44" s="1"/>
  <c r="S113" i="4" s="1"/>
  <c r="I46" i="44"/>
  <c r="L46" i="44" s="1"/>
  <c r="S49" i="4" s="1"/>
  <c r="I78" i="44"/>
  <c r="L78" i="44" s="1"/>
  <c r="S81" i="4" s="1"/>
  <c r="I174" i="44"/>
  <c r="L174" i="44" s="1"/>
  <c r="S177" i="4" s="1"/>
  <c r="I92" i="44"/>
  <c r="L92" i="44" s="1"/>
  <c r="S95" i="4" s="1"/>
  <c r="I127" i="44"/>
  <c r="L127" i="44" s="1"/>
  <c r="S130" i="4" s="1"/>
  <c r="I19" i="44"/>
  <c r="L19" i="44" s="1"/>
  <c r="S22" i="4" s="1"/>
  <c r="I101" i="44"/>
  <c r="L101" i="44" s="1"/>
  <c r="S104" i="4" s="1"/>
  <c r="I142" i="44"/>
  <c r="L142" i="44" s="1"/>
  <c r="S145" i="4" s="1"/>
  <c r="I79" i="44"/>
  <c r="L79" i="44" s="1"/>
  <c r="S82" i="4" s="1"/>
  <c r="I26" i="44"/>
  <c r="L26" i="44" s="1"/>
  <c r="S29" i="4" s="1"/>
  <c r="I30" i="44"/>
  <c r="L30" i="44" s="1"/>
  <c r="S33" i="4" s="1"/>
  <c r="I21" i="44"/>
  <c r="L21" i="44" s="1"/>
  <c r="S24" i="4" s="1"/>
  <c r="I38" i="44"/>
  <c r="L38" i="44" s="1"/>
  <c r="S41" i="4" s="1"/>
  <c r="I12" i="44"/>
  <c r="L12" i="44" s="1"/>
  <c r="S15" i="4" s="1"/>
  <c r="I44" i="44"/>
  <c r="L44" i="44" s="1"/>
  <c r="S47" i="4" s="1"/>
  <c r="I76" i="44"/>
  <c r="L76" i="44" s="1"/>
  <c r="S79" i="4" s="1"/>
  <c r="I138" i="44"/>
  <c r="L138" i="44" s="1"/>
  <c r="S141" i="4" s="1"/>
  <c r="I87" i="44"/>
  <c r="L87" i="44" s="1"/>
  <c r="S90" i="4" s="1"/>
  <c r="I25" i="44"/>
  <c r="L25" i="44" s="1"/>
  <c r="S28" i="4" s="1"/>
  <c r="I57" i="44"/>
  <c r="L57" i="44" s="1"/>
  <c r="S60" i="4" s="1"/>
  <c r="I89" i="44"/>
  <c r="L89" i="44" s="1"/>
  <c r="S92" i="4" s="1"/>
  <c r="I52" i="44"/>
  <c r="L52" i="44" s="1"/>
  <c r="S55" i="4" s="1"/>
  <c r="I154" i="44"/>
  <c r="L154" i="44" s="1"/>
  <c r="S157" i="4" s="1"/>
  <c r="I113" i="44"/>
  <c r="L113" i="44" s="1"/>
  <c r="S116" i="4" s="1"/>
  <c r="I145" i="44"/>
  <c r="L145" i="44" s="1"/>
  <c r="S148" i="4" s="1"/>
  <c r="I177" i="44"/>
  <c r="L177" i="44" s="1"/>
  <c r="S180" i="4" s="1"/>
  <c r="I119" i="44"/>
  <c r="L119" i="44" s="1"/>
  <c r="S122" i="4" s="1"/>
  <c r="I151" i="44"/>
  <c r="L151" i="44" s="1"/>
  <c r="S154" i="4" s="1"/>
  <c r="I24" i="44"/>
  <c r="L24" i="44" s="1"/>
  <c r="S27" i="4" s="1"/>
  <c r="I97" i="44"/>
  <c r="L97" i="44" s="1"/>
  <c r="S100" i="4" s="1"/>
  <c r="G200" i="44"/>
  <c r="I3" i="44"/>
  <c r="I55" i="44"/>
  <c r="L55" i="44" s="1"/>
  <c r="S58" i="4" s="1"/>
  <c r="I22" i="44"/>
  <c r="L22" i="44" s="1"/>
  <c r="S25" i="4" s="1"/>
  <c r="I65" i="44"/>
  <c r="L65" i="44" s="1"/>
  <c r="S68" i="4" s="1"/>
  <c r="I106" i="44"/>
  <c r="L106" i="44" s="1"/>
  <c r="S109" i="4" s="1"/>
  <c r="I60" i="44"/>
  <c r="L60" i="44" s="1"/>
  <c r="S63" i="4" s="1"/>
  <c r="I170" i="44"/>
  <c r="L170" i="44" s="1"/>
  <c r="S173" i="4" s="1"/>
  <c r="I121" i="44"/>
  <c r="L121" i="44" s="1"/>
  <c r="S124" i="4" s="1"/>
  <c r="I153" i="44"/>
  <c r="L153" i="44" s="1"/>
  <c r="S156" i="4" s="1"/>
  <c r="I69" i="44"/>
  <c r="L69" i="44" s="1"/>
  <c r="S72" i="4" s="1"/>
  <c r="I88" i="44"/>
  <c r="L88" i="44" s="1"/>
  <c r="S91" i="4" s="1"/>
  <c r="I103" i="44"/>
  <c r="L103" i="44" s="1"/>
  <c r="S106" i="4" s="1"/>
  <c r="I122" i="44"/>
  <c r="L122" i="44" s="1"/>
  <c r="S125" i="4" s="1"/>
  <c r="I129" i="44"/>
  <c r="L129" i="44" s="1"/>
  <c r="S132" i="4" s="1"/>
  <c r="I161" i="44"/>
  <c r="L161" i="44" s="1"/>
  <c r="S164" i="4" s="1"/>
  <c r="I167" i="44"/>
  <c r="L167" i="44" s="1"/>
  <c r="S170" i="4" s="1"/>
  <c r="H183" i="44"/>
  <c r="I183" i="44" s="1"/>
  <c r="G199" i="43"/>
  <c r="G198" i="43"/>
  <c r="L3" i="43"/>
  <c r="P6" i="4" s="1"/>
  <c r="I153" i="4"/>
  <c r="I185" i="4"/>
  <c r="I143" i="4"/>
  <c r="I125" i="4"/>
  <c r="I166" i="4"/>
  <c r="I102" i="4"/>
  <c r="I93" i="4"/>
  <c r="I170" i="4"/>
  <c r="I157" i="4"/>
  <c r="I121" i="4"/>
  <c r="I147" i="4"/>
  <c r="I134" i="4"/>
  <c r="I164" i="4"/>
  <c r="I6" i="42"/>
  <c r="L6" i="42" s="1"/>
  <c r="M9" i="4" s="1"/>
  <c r="I95" i="42"/>
  <c r="L95" i="42" s="1"/>
  <c r="M98" i="4" s="1"/>
  <c r="I137" i="42"/>
  <c r="L137" i="42" s="1"/>
  <c r="M140" i="4" s="1"/>
  <c r="I135" i="42"/>
  <c r="L135" i="42" s="1"/>
  <c r="M138" i="4" s="1"/>
  <c r="I28" i="42"/>
  <c r="L28" i="42" s="1"/>
  <c r="M31" i="4" s="1"/>
  <c r="I59" i="42"/>
  <c r="L59" i="42" s="1"/>
  <c r="M62" i="4" s="1"/>
  <c r="I43" i="42"/>
  <c r="L43" i="42" s="1"/>
  <c r="M46" i="4" s="1"/>
  <c r="I7" i="42"/>
  <c r="L7" i="42" s="1"/>
  <c r="M10" i="4" s="1"/>
  <c r="I98" i="42"/>
  <c r="L98" i="42" s="1"/>
  <c r="M101" i="4" s="1"/>
  <c r="I38" i="42"/>
  <c r="L38" i="42" s="1"/>
  <c r="M41" i="4" s="1"/>
  <c r="I77" i="42"/>
  <c r="L77" i="42" s="1"/>
  <c r="M80" i="4" s="1"/>
  <c r="I142" i="42"/>
  <c r="L142" i="42" s="1"/>
  <c r="M145" i="4" s="1"/>
  <c r="I178" i="42"/>
  <c r="L178" i="42" s="1"/>
  <c r="M181" i="4" s="1"/>
  <c r="I160" i="42"/>
  <c r="L160" i="42" s="1"/>
  <c r="M163" i="4" s="1"/>
  <c r="I175" i="42"/>
  <c r="L175" i="42" s="1"/>
  <c r="M178" i="4" s="1"/>
  <c r="I52" i="42"/>
  <c r="L52" i="42" s="1"/>
  <c r="M55" i="4" s="1"/>
  <c r="I56" i="42"/>
  <c r="L56" i="42" s="1"/>
  <c r="M59" i="4" s="1"/>
  <c r="I109" i="42"/>
  <c r="L109" i="42" s="1"/>
  <c r="M112" i="4" s="1"/>
  <c r="I17" i="42"/>
  <c r="L17" i="42" s="1"/>
  <c r="M20" i="4" s="1"/>
  <c r="I63" i="42"/>
  <c r="L63" i="42" s="1"/>
  <c r="M66" i="4" s="1"/>
  <c r="I45" i="42"/>
  <c r="L45" i="42" s="1"/>
  <c r="M48" i="4" s="1"/>
  <c r="I4" i="42"/>
  <c r="L4" i="42" s="1"/>
  <c r="M7" i="4" s="1"/>
  <c r="I130" i="42"/>
  <c r="L130" i="42" s="1"/>
  <c r="M133" i="4" s="1"/>
  <c r="I110" i="42"/>
  <c r="L110" i="42" s="1"/>
  <c r="M113" i="4" s="1"/>
  <c r="I72" i="42"/>
  <c r="L72" i="42" s="1"/>
  <c r="M75" i="4" s="1"/>
  <c r="I153" i="42"/>
  <c r="L153" i="42" s="1"/>
  <c r="M156" i="4" s="1"/>
  <c r="I126" i="42"/>
  <c r="L126" i="42" s="1"/>
  <c r="M129" i="4" s="1"/>
  <c r="I20" i="42"/>
  <c r="L20" i="42" s="1"/>
  <c r="M23" i="4" s="1"/>
  <c r="I182" i="42"/>
  <c r="L182" i="42" s="1"/>
  <c r="M185" i="4" s="1"/>
  <c r="I47" i="42"/>
  <c r="L47" i="42" s="1"/>
  <c r="M50" i="4" s="1"/>
  <c r="I60" i="42"/>
  <c r="L60" i="42" s="1"/>
  <c r="M63" i="4" s="1"/>
  <c r="I133" i="42"/>
  <c r="L133" i="42" s="1"/>
  <c r="M136" i="4" s="1"/>
  <c r="I75" i="42"/>
  <c r="L75" i="42" s="1"/>
  <c r="M78" i="4" s="1"/>
  <c r="I51" i="42"/>
  <c r="L51" i="42" s="1"/>
  <c r="M54" i="4" s="1"/>
  <c r="I94" i="42"/>
  <c r="L94" i="42" s="1"/>
  <c r="M97" i="4" s="1"/>
  <c r="I37" i="42"/>
  <c r="L37" i="42" s="1"/>
  <c r="M40" i="4" s="1"/>
  <c r="I146" i="42"/>
  <c r="L146" i="42" s="1"/>
  <c r="M149" i="4" s="1"/>
  <c r="I167" i="42"/>
  <c r="L167" i="42" s="1"/>
  <c r="M170" i="4" s="1"/>
  <c r="I120" i="42"/>
  <c r="L120" i="42" s="1"/>
  <c r="M123" i="4" s="1"/>
  <c r="I152" i="42"/>
  <c r="L152" i="42" s="1"/>
  <c r="M155" i="4" s="1"/>
  <c r="I158" i="42"/>
  <c r="L158" i="42" s="1"/>
  <c r="M161" i="4" s="1"/>
  <c r="I161" i="42"/>
  <c r="L161" i="42" s="1"/>
  <c r="M164" i="4" s="1"/>
  <c r="I25" i="42"/>
  <c r="L25" i="42" s="1"/>
  <c r="M28" i="4" s="1"/>
  <c r="I96" i="42"/>
  <c r="L96" i="42" s="1"/>
  <c r="M99" i="4" s="1"/>
  <c r="I39" i="42"/>
  <c r="L39" i="42" s="1"/>
  <c r="M42" i="4" s="1"/>
  <c r="I32" i="42"/>
  <c r="L32" i="42" s="1"/>
  <c r="M35" i="4" s="1"/>
  <c r="I35" i="42"/>
  <c r="L35" i="42" s="1"/>
  <c r="M38" i="4" s="1"/>
  <c r="I64" i="42"/>
  <c r="L64" i="42" s="1"/>
  <c r="M67" i="4" s="1"/>
  <c r="I88" i="42"/>
  <c r="L88" i="42" s="1"/>
  <c r="M91" i="4" s="1"/>
  <c r="I165" i="42"/>
  <c r="L165" i="42" s="1"/>
  <c r="M168" i="4" s="1"/>
  <c r="I34" i="42"/>
  <c r="L34" i="42" s="1"/>
  <c r="M37" i="4" s="1"/>
  <c r="I66" i="42"/>
  <c r="L66" i="42" s="1"/>
  <c r="M69" i="4" s="1"/>
  <c r="I105" i="42"/>
  <c r="L105" i="42" s="1"/>
  <c r="M108" i="4" s="1"/>
  <c r="I107" i="42"/>
  <c r="L107" i="42" s="1"/>
  <c r="M110" i="4" s="1"/>
  <c r="I41" i="42"/>
  <c r="L41" i="42" s="1"/>
  <c r="M44" i="4" s="1"/>
  <c r="I73" i="42"/>
  <c r="L73" i="42" s="1"/>
  <c r="M76" i="4" s="1"/>
  <c r="I121" i="42"/>
  <c r="L121" i="42" s="1"/>
  <c r="M124" i="4" s="1"/>
  <c r="I157" i="42"/>
  <c r="L157" i="42" s="1"/>
  <c r="M160" i="4" s="1"/>
  <c r="I139" i="42"/>
  <c r="L139" i="42" s="1"/>
  <c r="M142" i="4" s="1"/>
  <c r="I171" i="42"/>
  <c r="L171" i="42" s="1"/>
  <c r="M174" i="4" s="1"/>
  <c r="I124" i="42"/>
  <c r="L124" i="42" s="1"/>
  <c r="M127" i="4" s="1"/>
  <c r="I156" i="42"/>
  <c r="L156" i="42" s="1"/>
  <c r="M159" i="4" s="1"/>
  <c r="I70" i="42"/>
  <c r="L70" i="42" s="1"/>
  <c r="M73" i="4" s="1"/>
  <c r="I10" i="42"/>
  <c r="L10" i="42" s="1"/>
  <c r="M13" i="4" s="1"/>
  <c r="I44" i="42"/>
  <c r="L44" i="42" s="1"/>
  <c r="M47" i="4" s="1"/>
  <c r="I48" i="42"/>
  <c r="L48" i="42" s="1"/>
  <c r="M51" i="4" s="1"/>
  <c r="I55" i="42"/>
  <c r="L55" i="42" s="1"/>
  <c r="M58" i="4" s="1"/>
  <c r="I11" i="42"/>
  <c r="L11" i="42" s="1"/>
  <c r="M14" i="4" s="1"/>
  <c r="I129" i="42"/>
  <c r="L129" i="42" s="1"/>
  <c r="M132" i="4" s="1"/>
  <c r="I42" i="42"/>
  <c r="L42" i="42" s="1"/>
  <c r="M45" i="4" s="1"/>
  <c r="I74" i="42"/>
  <c r="L74" i="42" s="1"/>
  <c r="M77" i="4" s="1"/>
  <c r="I113" i="42"/>
  <c r="L113" i="42" s="1"/>
  <c r="M116" i="4" s="1"/>
  <c r="I138" i="42"/>
  <c r="L138" i="42" s="1"/>
  <c r="M141" i="4" s="1"/>
  <c r="I49" i="42"/>
  <c r="L49" i="42" s="1"/>
  <c r="M52" i="4" s="1"/>
  <c r="I81" i="42"/>
  <c r="L81" i="42" s="1"/>
  <c r="M84" i="4" s="1"/>
  <c r="I115" i="42"/>
  <c r="L115" i="42" s="1"/>
  <c r="M118" i="4" s="1"/>
  <c r="I147" i="42"/>
  <c r="L147" i="42" s="1"/>
  <c r="M150" i="4" s="1"/>
  <c r="I179" i="42"/>
  <c r="L179" i="42" s="1"/>
  <c r="M182" i="4" s="1"/>
  <c r="I132" i="42"/>
  <c r="L132" i="42" s="1"/>
  <c r="M135" i="4" s="1"/>
  <c r="I164" i="42"/>
  <c r="L164" i="42" s="1"/>
  <c r="M167" i="4" s="1"/>
  <c r="I128" i="42"/>
  <c r="L128" i="42" s="1"/>
  <c r="M131" i="4" s="1"/>
  <c r="I14" i="42"/>
  <c r="L14" i="42" s="1"/>
  <c r="M17" i="4" s="1"/>
  <c r="I71" i="42"/>
  <c r="L71" i="42" s="1"/>
  <c r="M74" i="4" s="1"/>
  <c r="I5" i="42"/>
  <c r="L5" i="42" s="1"/>
  <c r="M8" i="4" s="1"/>
  <c r="I67" i="42"/>
  <c r="L67" i="42" s="1"/>
  <c r="M70" i="4" s="1"/>
  <c r="I8" i="42"/>
  <c r="L8" i="42" s="1"/>
  <c r="M11" i="4" s="1"/>
  <c r="I87" i="42"/>
  <c r="L87" i="42" s="1"/>
  <c r="M90" i="4" s="1"/>
  <c r="I68" i="42"/>
  <c r="L68" i="42" s="1"/>
  <c r="M71" i="4" s="1"/>
  <c r="I15" i="42"/>
  <c r="L15" i="42" s="1"/>
  <c r="M18" i="4" s="1"/>
  <c r="G200" i="42"/>
  <c r="I3" i="42"/>
  <c r="I99" i="42"/>
  <c r="L99" i="42" s="1"/>
  <c r="M102" i="4" s="1"/>
  <c r="I141" i="42"/>
  <c r="L141" i="42" s="1"/>
  <c r="M144" i="4" s="1"/>
  <c r="I46" i="42"/>
  <c r="L46" i="42" s="1"/>
  <c r="M49" i="4" s="1"/>
  <c r="I78" i="42"/>
  <c r="L78" i="42" s="1"/>
  <c r="M81" i="4" s="1"/>
  <c r="I134" i="42"/>
  <c r="L134" i="42" s="1"/>
  <c r="M137" i="4" s="1"/>
  <c r="I149" i="42"/>
  <c r="L149" i="42" s="1"/>
  <c r="M152" i="4" s="1"/>
  <c r="I53" i="42"/>
  <c r="L53" i="42" s="1"/>
  <c r="M56" i="4" s="1"/>
  <c r="I85" i="42"/>
  <c r="L85" i="42" s="1"/>
  <c r="M88" i="4" s="1"/>
  <c r="I174" i="42"/>
  <c r="L174" i="42" s="1"/>
  <c r="M177" i="4" s="1"/>
  <c r="I119" i="42"/>
  <c r="L119" i="42" s="1"/>
  <c r="M122" i="4" s="1"/>
  <c r="I151" i="42"/>
  <c r="L151" i="42" s="1"/>
  <c r="M154" i="4" s="1"/>
  <c r="I136" i="42"/>
  <c r="L136" i="42" s="1"/>
  <c r="M139" i="4" s="1"/>
  <c r="I168" i="42"/>
  <c r="L168" i="42" s="1"/>
  <c r="M171" i="4" s="1"/>
  <c r="H183" i="42"/>
  <c r="I183" i="42" s="1"/>
  <c r="I103" i="42"/>
  <c r="L103" i="42" s="1"/>
  <c r="M106" i="4" s="1"/>
  <c r="I18" i="42"/>
  <c r="L18" i="42" s="1"/>
  <c r="M21" i="4" s="1"/>
  <c r="I84" i="42"/>
  <c r="L84" i="42" s="1"/>
  <c r="M87" i="4" s="1"/>
  <c r="I9" i="42"/>
  <c r="L9" i="42" s="1"/>
  <c r="M12" i="4" s="1"/>
  <c r="I80" i="42"/>
  <c r="L80" i="42" s="1"/>
  <c r="M83" i="4" s="1"/>
  <c r="I12" i="42"/>
  <c r="L12" i="42" s="1"/>
  <c r="M15" i="4" s="1"/>
  <c r="I102" i="42"/>
  <c r="L102" i="42" s="1"/>
  <c r="M105" i="4" s="1"/>
  <c r="I92" i="42"/>
  <c r="L92" i="42" s="1"/>
  <c r="M95" i="4" s="1"/>
  <c r="I19" i="42"/>
  <c r="L19" i="42" s="1"/>
  <c r="M22" i="4" s="1"/>
  <c r="I29" i="42"/>
  <c r="L29" i="42" s="1"/>
  <c r="M32" i="4" s="1"/>
  <c r="I111" i="42"/>
  <c r="L111" i="42" s="1"/>
  <c r="M114" i="4" s="1"/>
  <c r="I162" i="42"/>
  <c r="L162" i="42" s="1"/>
  <c r="M165" i="4" s="1"/>
  <c r="I50" i="42"/>
  <c r="L50" i="42" s="1"/>
  <c r="M53" i="4" s="1"/>
  <c r="I82" i="42"/>
  <c r="L82" i="42" s="1"/>
  <c r="M85" i="4" s="1"/>
  <c r="I145" i="42"/>
  <c r="L145" i="42" s="1"/>
  <c r="M148" i="4" s="1"/>
  <c r="I170" i="42"/>
  <c r="L170" i="42" s="1"/>
  <c r="M173" i="4" s="1"/>
  <c r="I57" i="42"/>
  <c r="L57" i="42" s="1"/>
  <c r="M60" i="4" s="1"/>
  <c r="I89" i="42"/>
  <c r="L89" i="42" s="1"/>
  <c r="M92" i="4" s="1"/>
  <c r="I100" i="42"/>
  <c r="L100" i="42" s="1"/>
  <c r="M103" i="4" s="1"/>
  <c r="I123" i="42"/>
  <c r="L123" i="42" s="1"/>
  <c r="M126" i="4" s="1"/>
  <c r="I155" i="42"/>
  <c r="L155" i="42" s="1"/>
  <c r="M158" i="4" s="1"/>
  <c r="I108" i="42"/>
  <c r="L108" i="42" s="1"/>
  <c r="M111" i="4" s="1"/>
  <c r="I140" i="42"/>
  <c r="L140" i="42" s="1"/>
  <c r="M143" i="4" s="1"/>
  <c r="I172" i="42"/>
  <c r="L172" i="42" s="1"/>
  <c r="M175" i="4" s="1"/>
  <c r="I31" i="42"/>
  <c r="L31" i="42" s="1"/>
  <c r="M34" i="4" s="1"/>
  <c r="I83" i="42"/>
  <c r="L83" i="42" s="1"/>
  <c r="M86" i="4" s="1"/>
  <c r="I143" i="42"/>
  <c r="L143" i="42" s="1"/>
  <c r="M146" i="4" s="1"/>
  <c r="I40" i="42"/>
  <c r="L40" i="42" s="1"/>
  <c r="M43" i="4" s="1"/>
  <c r="I106" i="42"/>
  <c r="L106" i="42" s="1"/>
  <c r="M109" i="4" s="1"/>
  <c r="I13" i="42"/>
  <c r="L13" i="42" s="1"/>
  <c r="M16" i="4" s="1"/>
  <c r="I91" i="42"/>
  <c r="L91" i="42" s="1"/>
  <c r="M94" i="4" s="1"/>
  <c r="I16" i="42"/>
  <c r="L16" i="42" s="1"/>
  <c r="M19" i="4" s="1"/>
  <c r="I150" i="42"/>
  <c r="L150" i="42" s="1"/>
  <c r="M153" i="4" s="1"/>
  <c r="I169" i="42"/>
  <c r="L169" i="42" s="1"/>
  <c r="M172" i="4" s="1"/>
  <c r="I23" i="42"/>
  <c r="L23" i="42" s="1"/>
  <c r="M26" i="4" s="1"/>
  <c r="I36" i="42"/>
  <c r="L36" i="42" s="1"/>
  <c r="M39" i="4" s="1"/>
  <c r="I122" i="42"/>
  <c r="L122" i="42" s="1"/>
  <c r="M125" i="4" s="1"/>
  <c r="I173" i="42"/>
  <c r="L173" i="42" s="1"/>
  <c r="M176" i="4" s="1"/>
  <c r="I54" i="42"/>
  <c r="L54" i="42" s="1"/>
  <c r="M57" i="4" s="1"/>
  <c r="I86" i="42"/>
  <c r="L86" i="42" s="1"/>
  <c r="M89" i="4" s="1"/>
  <c r="I166" i="42"/>
  <c r="L166" i="42" s="1"/>
  <c r="M169" i="4" s="1"/>
  <c r="I181" i="42"/>
  <c r="L181" i="42" s="1"/>
  <c r="M184" i="4" s="1"/>
  <c r="I61" i="42"/>
  <c r="L61" i="42" s="1"/>
  <c r="M64" i="4" s="1"/>
  <c r="I93" i="42"/>
  <c r="L93" i="42" s="1"/>
  <c r="M96" i="4" s="1"/>
  <c r="I114" i="42"/>
  <c r="L114" i="42" s="1"/>
  <c r="M117" i="4" s="1"/>
  <c r="I127" i="42"/>
  <c r="L127" i="42" s="1"/>
  <c r="M130" i="4" s="1"/>
  <c r="I159" i="42"/>
  <c r="L159" i="42" s="1"/>
  <c r="M162" i="4" s="1"/>
  <c r="I112" i="42"/>
  <c r="L112" i="42" s="1"/>
  <c r="M115" i="4" s="1"/>
  <c r="I144" i="42"/>
  <c r="L144" i="42" s="1"/>
  <c r="M147" i="4" s="1"/>
  <c r="I176" i="42"/>
  <c r="L176" i="42" s="1"/>
  <c r="M179" i="4" s="1"/>
  <c r="I117" i="42"/>
  <c r="L117" i="42" s="1"/>
  <c r="M120" i="4" s="1"/>
  <c r="I26" i="42"/>
  <c r="L26" i="42" s="1"/>
  <c r="M29" i="4" s="1"/>
  <c r="I58" i="42"/>
  <c r="L58" i="42" s="1"/>
  <c r="M61" i="4" s="1"/>
  <c r="I90" i="42"/>
  <c r="L90" i="42" s="1"/>
  <c r="M93" i="4" s="1"/>
  <c r="I177" i="42"/>
  <c r="L177" i="42" s="1"/>
  <c r="M180" i="4" s="1"/>
  <c r="I33" i="42"/>
  <c r="L33" i="42" s="1"/>
  <c r="M36" i="4" s="1"/>
  <c r="I65" i="42"/>
  <c r="L65" i="42" s="1"/>
  <c r="M68" i="4" s="1"/>
  <c r="I97" i="42"/>
  <c r="L97" i="42" s="1"/>
  <c r="M100" i="4" s="1"/>
  <c r="I125" i="42"/>
  <c r="L125" i="42" s="1"/>
  <c r="M128" i="4" s="1"/>
  <c r="I131" i="42"/>
  <c r="L131" i="42" s="1"/>
  <c r="M134" i="4" s="1"/>
  <c r="I163" i="42"/>
  <c r="L163" i="42" s="1"/>
  <c r="M166" i="4" s="1"/>
  <c r="I116" i="42"/>
  <c r="L116" i="42" s="1"/>
  <c r="M119" i="4" s="1"/>
  <c r="I148" i="42"/>
  <c r="L148" i="42" s="1"/>
  <c r="M151" i="4" s="1"/>
  <c r="I180" i="42"/>
  <c r="L180" i="42" s="1"/>
  <c r="M183" i="4" s="1"/>
  <c r="H183" i="41"/>
  <c r="I183" i="41" s="1"/>
  <c r="I11" i="41"/>
  <c r="L11" i="41" s="1"/>
  <c r="J14" i="4" s="1"/>
  <c r="I51" i="41"/>
  <c r="L51" i="41" s="1"/>
  <c r="J54" i="4" s="1"/>
  <c r="I180" i="41"/>
  <c r="L180" i="41" s="1"/>
  <c r="J183" i="4" s="1"/>
  <c r="I96" i="41"/>
  <c r="L96" i="41" s="1"/>
  <c r="J99" i="4" s="1"/>
  <c r="I89" i="41"/>
  <c r="L89" i="41" s="1"/>
  <c r="J92" i="4" s="1"/>
  <c r="I9" i="41"/>
  <c r="L9" i="41" s="1"/>
  <c r="J12" i="4" s="1"/>
  <c r="I15" i="41"/>
  <c r="L15" i="41" s="1"/>
  <c r="J18" i="4" s="1"/>
  <c r="I90" i="41"/>
  <c r="L90" i="41" s="1"/>
  <c r="J93" i="4" s="1"/>
  <c r="I30" i="41"/>
  <c r="L30" i="41" s="1"/>
  <c r="J33" i="4" s="1"/>
  <c r="I62" i="41"/>
  <c r="L62" i="41" s="1"/>
  <c r="J65" i="4" s="1"/>
  <c r="I98" i="41"/>
  <c r="L98" i="41" s="1"/>
  <c r="J101" i="4" s="1"/>
  <c r="I17" i="41"/>
  <c r="L17" i="41" s="1"/>
  <c r="J20" i="4" s="1"/>
  <c r="I49" i="41"/>
  <c r="L49" i="41" s="1"/>
  <c r="J52" i="4" s="1"/>
  <c r="I81" i="41"/>
  <c r="L81" i="41" s="1"/>
  <c r="J84" i="4" s="1"/>
  <c r="I123" i="41"/>
  <c r="L123" i="41" s="1"/>
  <c r="J126" i="4" s="1"/>
  <c r="I155" i="41"/>
  <c r="L155" i="41" s="1"/>
  <c r="J158" i="4" s="1"/>
  <c r="I106" i="41"/>
  <c r="L106" i="41" s="1"/>
  <c r="J109" i="4" s="1"/>
  <c r="I138" i="41"/>
  <c r="L138" i="41" s="1"/>
  <c r="J141" i="4" s="1"/>
  <c r="I170" i="41"/>
  <c r="L170" i="41" s="1"/>
  <c r="J173" i="4" s="1"/>
  <c r="I121" i="41"/>
  <c r="L121" i="41" s="1"/>
  <c r="J124" i="4" s="1"/>
  <c r="L124" i="4" s="1"/>
  <c r="I153" i="41"/>
  <c r="L153" i="41" s="1"/>
  <c r="J156" i="4" s="1"/>
  <c r="I4" i="41"/>
  <c r="L4" i="41" s="1"/>
  <c r="J7" i="4" s="1"/>
  <c r="I27" i="41"/>
  <c r="L27" i="41" s="1"/>
  <c r="J30" i="4" s="1"/>
  <c r="I6" i="41"/>
  <c r="L6" i="41" s="1"/>
  <c r="J9" i="4" s="1"/>
  <c r="I28" i="41"/>
  <c r="L28" i="41" s="1"/>
  <c r="J31" i="4" s="1"/>
  <c r="L31" i="4" s="1"/>
  <c r="O31" i="4" s="1"/>
  <c r="R31" i="4" s="1"/>
  <c r="I59" i="41"/>
  <c r="L59" i="41" s="1"/>
  <c r="J62" i="4" s="1"/>
  <c r="I70" i="41"/>
  <c r="L70" i="41" s="1"/>
  <c r="J73" i="4" s="1"/>
  <c r="I25" i="41"/>
  <c r="L25" i="41" s="1"/>
  <c r="J28" i="4" s="1"/>
  <c r="I57" i="41"/>
  <c r="L57" i="41" s="1"/>
  <c r="J60" i="4" s="1"/>
  <c r="I94" i="41"/>
  <c r="L94" i="41" s="1"/>
  <c r="J97" i="4" s="1"/>
  <c r="I160" i="41"/>
  <c r="L160" i="41" s="1"/>
  <c r="J163" i="4" s="1"/>
  <c r="I131" i="41"/>
  <c r="L131" i="41" s="1"/>
  <c r="J134" i="4" s="1"/>
  <c r="I163" i="41"/>
  <c r="L163" i="41" s="1"/>
  <c r="J166" i="4" s="1"/>
  <c r="I129" i="41"/>
  <c r="L129" i="41" s="1"/>
  <c r="J132" i="4" s="1"/>
  <c r="I64" i="41"/>
  <c r="L64" i="41" s="1"/>
  <c r="J67" i="4" s="1"/>
  <c r="I116" i="41"/>
  <c r="L116" i="41" s="1"/>
  <c r="J119" i="4" s="1"/>
  <c r="I168" i="41"/>
  <c r="L168" i="41" s="1"/>
  <c r="J171" i="4" s="1"/>
  <c r="I39" i="41"/>
  <c r="L39" i="41" s="1"/>
  <c r="J42" i="4" s="1"/>
  <c r="I156" i="41"/>
  <c r="L156" i="41" s="1"/>
  <c r="J159" i="4" s="1"/>
  <c r="I34" i="41"/>
  <c r="L34" i="41" s="1"/>
  <c r="J37" i="4" s="1"/>
  <c r="I66" i="41"/>
  <c r="L66" i="41" s="1"/>
  <c r="J69" i="4" s="1"/>
  <c r="I21" i="41"/>
  <c r="L21" i="41" s="1"/>
  <c r="J24" i="4" s="1"/>
  <c r="I53" i="41"/>
  <c r="L53" i="41" s="1"/>
  <c r="J56" i="4" s="1"/>
  <c r="I84" i="41"/>
  <c r="L84" i="41" s="1"/>
  <c r="J87" i="4" s="1"/>
  <c r="L87" i="4" s="1"/>
  <c r="I128" i="41"/>
  <c r="L128" i="41" s="1"/>
  <c r="J131" i="4" s="1"/>
  <c r="I127" i="41"/>
  <c r="L127" i="41" s="1"/>
  <c r="J130" i="4" s="1"/>
  <c r="I159" i="41"/>
  <c r="L159" i="41" s="1"/>
  <c r="J162" i="4" s="1"/>
  <c r="I110" i="41"/>
  <c r="L110" i="41" s="1"/>
  <c r="J113" i="4" s="1"/>
  <c r="I142" i="41"/>
  <c r="L142" i="41" s="1"/>
  <c r="J145" i="4" s="1"/>
  <c r="I174" i="41"/>
  <c r="L174" i="41" s="1"/>
  <c r="J177" i="4" s="1"/>
  <c r="I125" i="41"/>
  <c r="L125" i="41" s="1"/>
  <c r="J128" i="4" s="1"/>
  <c r="I7" i="41"/>
  <c r="L7" i="41" s="1"/>
  <c r="J10" i="4" s="1"/>
  <c r="G200" i="41"/>
  <c r="I3" i="41"/>
  <c r="I157" i="41"/>
  <c r="L157" i="41" s="1"/>
  <c r="J160" i="4" s="1"/>
  <c r="I132" i="41"/>
  <c r="L132" i="41" s="1"/>
  <c r="J135" i="4" s="1"/>
  <c r="I114" i="41"/>
  <c r="L114" i="41" s="1"/>
  <c r="J117" i="4" s="1"/>
  <c r="I161" i="41"/>
  <c r="L161" i="41" s="1"/>
  <c r="J164" i="4" s="1"/>
  <c r="I20" i="41"/>
  <c r="L20" i="41" s="1"/>
  <c r="J23" i="4" s="1"/>
  <c r="I47" i="41"/>
  <c r="L47" i="41" s="1"/>
  <c r="J50" i="4" s="1"/>
  <c r="I14" i="41"/>
  <c r="L14" i="41" s="1"/>
  <c r="J17" i="4" s="1"/>
  <c r="I31" i="41"/>
  <c r="L31" i="41" s="1"/>
  <c r="J34" i="4" s="1"/>
  <c r="I10" i="41"/>
  <c r="L10" i="41" s="1"/>
  <c r="J13" i="4" s="1"/>
  <c r="I35" i="41"/>
  <c r="L35" i="41" s="1"/>
  <c r="J38" i="4" s="1"/>
  <c r="I72" i="41"/>
  <c r="L72" i="41" s="1"/>
  <c r="J75" i="4" s="1"/>
  <c r="I32" i="41"/>
  <c r="L32" i="41" s="1"/>
  <c r="J35" i="4" s="1"/>
  <c r="I112" i="41"/>
  <c r="L112" i="41" s="1"/>
  <c r="J115" i="4" s="1"/>
  <c r="L115" i="4" s="1"/>
  <c r="I42" i="41"/>
  <c r="L42" i="41" s="1"/>
  <c r="J45" i="4" s="1"/>
  <c r="I74" i="41"/>
  <c r="L74" i="41" s="1"/>
  <c r="J77" i="4" s="1"/>
  <c r="I164" i="41"/>
  <c r="L164" i="41" s="1"/>
  <c r="J167" i="4" s="1"/>
  <c r="I29" i="41"/>
  <c r="L29" i="41" s="1"/>
  <c r="J32" i="4" s="1"/>
  <c r="I61" i="41"/>
  <c r="L61" i="41" s="1"/>
  <c r="J64" i="4" s="1"/>
  <c r="I97" i="41"/>
  <c r="L97" i="41" s="1"/>
  <c r="J100" i="4" s="1"/>
  <c r="I103" i="41"/>
  <c r="L103" i="41" s="1"/>
  <c r="J106" i="4" s="1"/>
  <c r="I135" i="41"/>
  <c r="L135" i="41" s="1"/>
  <c r="J138" i="4" s="1"/>
  <c r="I167" i="41"/>
  <c r="L167" i="41" s="1"/>
  <c r="J170" i="4" s="1"/>
  <c r="I118" i="41"/>
  <c r="L118" i="41" s="1"/>
  <c r="J121" i="4" s="1"/>
  <c r="I150" i="41"/>
  <c r="L150" i="41" s="1"/>
  <c r="J153" i="4" s="1"/>
  <c r="I182" i="41"/>
  <c r="L182" i="41" s="1"/>
  <c r="J185" i="4" s="1"/>
  <c r="I133" i="41"/>
  <c r="L133" i="41" s="1"/>
  <c r="J136" i="4" s="1"/>
  <c r="I165" i="41"/>
  <c r="L165" i="41" s="1"/>
  <c r="J168" i="4" s="1"/>
  <c r="I87" i="41"/>
  <c r="L87" i="41" s="1"/>
  <c r="J90" i="4" s="1"/>
  <c r="I95" i="41"/>
  <c r="L95" i="41" s="1"/>
  <c r="J98" i="4" s="1"/>
  <c r="I75" i="41"/>
  <c r="L75" i="41" s="1"/>
  <c r="J78" i="4" s="1"/>
  <c r="I56" i="41"/>
  <c r="L56" i="41" s="1"/>
  <c r="J59" i="4" s="1"/>
  <c r="I36" i="41"/>
  <c r="L36" i="41" s="1"/>
  <c r="J39" i="4" s="1"/>
  <c r="I44" i="41"/>
  <c r="L44" i="41" s="1"/>
  <c r="J47" i="4" s="1"/>
  <c r="I16" i="41"/>
  <c r="L16" i="41" s="1"/>
  <c r="J19" i="4" s="1"/>
  <c r="I63" i="41"/>
  <c r="L63" i="41" s="1"/>
  <c r="J66" i="4" s="1"/>
  <c r="I92" i="41"/>
  <c r="L92" i="41" s="1"/>
  <c r="J95" i="4" s="1"/>
  <c r="I43" i="41"/>
  <c r="L43" i="41" s="1"/>
  <c r="J46" i="4" s="1"/>
  <c r="I144" i="41"/>
  <c r="L144" i="41" s="1"/>
  <c r="J147" i="4" s="1"/>
  <c r="I46" i="41"/>
  <c r="L46" i="41" s="1"/>
  <c r="J49" i="4" s="1"/>
  <c r="I78" i="41"/>
  <c r="L78" i="41" s="1"/>
  <c r="J81" i="4" s="1"/>
  <c r="I91" i="41"/>
  <c r="L91" i="41" s="1"/>
  <c r="J94" i="4" s="1"/>
  <c r="I33" i="41"/>
  <c r="L33" i="41" s="1"/>
  <c r="J36" i="4" s="1"/>
  <c r="I65" i="41"/>
  <c r="L65" i="41" s="1"/>
  <c r="J68" i="4" s="1"/>
  <c r="I100" i="41"/>
  <c r="L100" i="41" s="1"/>
  <c r="J103" i="4" s="1"/>
  <c r="I107" i="41"/>
  <c r="L107" i="41" s="1"/>
  <c r="J110" i="4" s="1"/>
  <c r="I139" i="41"/>
  <c r="L139" i="41" s="1"/>
  <c r="J142" i="4" s="1"/>
  <c r="L142" i="4" s="1"/>
  <c r="I171" i="41"/>
  <c r="L171" i="41" s="1"/>
  <c r="J174" i="4" s="1"/>
  <c r="L174" i="4" s="1"/>
  <c r="I122" i="41"/>
  <c r="L122" i="41" s="1"/>
  <c r="J125" i="4" s="1"/>
  <c r="I154" i="41"/>
  <c r="L154" i="41" s="1"/>
  <c r="J157" i="4" s="1"/>
  <c r="I105" i="41"/>
  <c r="L105" i="41" s="1"/>
  <c r="J108" i="4" s="1"/>
  <c r="I137" i="41"/>
  <c r="L137" i="41" s="1"/>
  <c r="J140" i="4" s="1"/>
  <c r="I169" i="41"/>
  <c r="L169" i="41" s="1"/>
  <c r="J172" i="4" s="1"/>
  <c r="I148" i="41"/>
  <c r="L148" i="41" s="1"/>
  <c r="J151" i="4" s="1"/>
  <c r="L151" i="4" s="1"/>
  <c r="I86" i="41"/>
  <c r="L86" i="41" s="1"/>
  <c r="J89" i="4" s="1"/>
  <c r="I93" i="41"/>
  <c r="L93" i="41" s="1"/>
  <c r="J96" i="4" s="1"/>
  <c r="I48" i="41"/>
  <c r="L48" i="41" s="1"/>
  <c r="J51" i="4" s="1"/>
  <c r="I19" i="41"/>
  <c r="L19" i="41" s="1"/>
  <c r="J22" i="4" s="1"/>
  <c r="L22" i="4" s="1"/>
  <c r="I76" i="41"/>
  <c r="L76" i="41" s="1"/>
  <c r="J79" i="4" s="1"/>
  <c r="I99" i="41"/>
  <c r="L99" i="41" s="1"/>
  <c r="J102" i="4" s="1"/>
  <c r="I55" i="41"/>
  <c r="L55" i="41" s="1"/>
  <c r="J58" i="4" s="1"/>
  <c r="I176" i="41"/>
  <c r="L176" i="41" s="1"/>
  <c r="J179" i="4" s="1"/>
  <c r="I50" i="41"/>
  <c r="L50" i="41" s="1"/>
  <c r="J53" i="4" s="1"/>
  <c r="I82" i="41"/>
  <c r="L82" i="41" s="1"/>
  <c r="J85" i="4" s="1"/>
  <c r="I120" i="41"/>
  <c r="L120" i="41" s="1"/>
  <c r="J123" i="4" s="1"/>
  <c r="I37" i="41"/>
  <c r="L37" i="41" s="1"/>
  <c r="J40" i="4" s="1"/>
  <c r="I69" i="41"/>
  <c r="L69" i="41" s="1"/>
  <c r="J72" i="4" s="1"/>
  <c r="I108" i="41"/>
  <c r="L108" i="41" s="1"/>
  <c r="J111" i="4" s="1"/>
  <c r="I111" i="41"/>
  <c r="L111" i="41" s="1"/>
  <c r="J114" i="4" s="1"/>
  <c r="I143" i="41"/>
  <c r="L143" i="41" s="1"/>
  <c r="J146" i="4" s="1"/>
  <c r="I175" i="41"/>
  <c r="L175" i="41" s="1"/>
  <c r="J178" i="4" s="1"/>
  <c r="I126" i="41"/>
  <c r="L126" i="41" s="1"/>
  <c r="J129" i="4" s="1"/>
  <c r="I158" i="41"/>
  <c r="L158" i="41" s="1"/>
  <c r="J161" i="4" s="1"/>
  <c r="I109" i="41"/>
  <c r="L109" i="41" s="1"/>
  <c r="J112" i="4" s="1"/>
  <c r="I141" i="41"/>
  <c r="L141" i="41" s="1"/>
  <c r="J144" i="4" s="1"/>
  <c r="I173" i="41"/>
  <c r="L173" i="41" s="1"/>
  <c r="J176" i="4" s="1"/>
  <c r="I18" i="41"/>
  <c r="L18" i="41" s="1"/>
  <c r="J21" i="4" s="1"/>
  <c r="I101" i="41"/>
  <c r="L101" i="41" s="1"/>
  <c r="J104" i="4" s="1"/>
  <c r="I38" i="41"/>
  <c r="L38" i="41" s="1"/>
  <c r="J41" i="4" s="1"/>
  <c r="I178" i="41"/>
  <c r="L178" i="41" s="1"/>
  <c r="J181" i="4" s="1"/>
  <c r="I40" i="41"/>
  <c r="L40" i="41" s="1"/>
  <c r="J43" i="4" s="1"/>
  <c r="I102" i="41"/>
  <c r="L102" i="41" s="1"/>
  <c r="J105" i="4" s="1"/>
  <c r="I124" i="41"/>
  <c r="L124" i="41" s="1"/>
  <c r="J127" i="4" s="1"/>
  <c r="I52" i="41"/>
  <c r="L52" i="41" s="1"/>
  <c r="J55" i="4" s="1"/>
  <c r="I67" i="41"/>
  <c r="L67" i="41" s="1"/>
  <c r="J70" i="4" s="1"/>
  <c r="I136" i="41"/>
  <c r="L136" i="41" s="1"/>
  <c r="J139" i="4" s="1"/>
  <c r="I104" i="41"/>
  <c r="L104" i="41" s="1"/>
  <c r="J107" i="4" s="1"/>
  <c r="I68" i="41"/>
  <c r="L68" i="41" s="1"/>
  <c r="J71" i="4" s="1"/>
  <c r="I22" i="41"/>
  <c r="L22" i="41" s="1"/>
  <c r="J25" i="4" s="1"/>
  <c r="I54" i="41"/>
  <c r="L54" i="41" s="1"/>
  <c r="J57" i="4" s="1"/>
  <c r="I85" i="41"/>
  <c r="L85" i="41" s="1"/>
  <c r="J88" i="4" s="1"/>
  <c r="L88" i="4" s="1"/>
  <c r="I152" i="41"/>
  <c r="L152" i="41" s="1"/>
  <c r="J155" i="4" s="1"/>
  <c r="I41" i="41"/>
  <c r="L41" i="41" s="1"/>
  <c r="J44" i="4" s="1"/>
  <c r="I73" i="41"/>
  <c r="L73" i="41" s="1"/>
  <c r="J76" i="4" s="1"/>
  <c r="I140" i="41"/>
  <c r="L140" i="41" s="1"/>
  <c r="J143" i="4" s="1"/>
  <c r="I115" i="41"/>
  <c r="L115" i="41" s="1"/>
  <c r="J118" i="4" s="1"/>
  <c r="I147" i="41"/>
  <c r="L147" i="41" s="1"/>
  <c r="J150" i="4" s="1"/>
  <c r="I179" i="41"/>
  <c r="L179" i="41" s="1"/>
  <c r="J182" i="4" s="1"/>
  <c r="I130" i="41"/>
  <c r="L130" i="41" s="1"/>
  <c r="J133" i="4" s="1"/>
  <c r="I162" i="41"/>
  <c r="L162" i="41" s="1"/>
  <c r="J165" i="4" s="1"/>
  <c r="I113" i="41"/>
  <c r="L113" i="41" s="1"/>
  <c r="J116" i="4" s="1"/>
  <c r="I145" i="41"/>
  <c r="L145" i="41" s="1"/>
  <c r="J148" i="4" s="1"/>
  <c r="I177" i="41"/>
  <c r="L177" i="41" s="1"/>
  <c r="J180" i="4" s="1"/>
  <c r="I24" i="41"/>
  <c r="L24" i="41" s="1"/>
  <c r="J27" i="4" s="1"/>
  <c r="I23" i="41"/>
  <c r="L23" i="41" s="1"/>
  <c r="J26" i="4" s="1"/>
  <c r="I146" i="41"/>
  <c r="L146" i="41" s="1"/>
  <c r="J149" i="4" s="1"/>
  <c r="I79" i="41"/>
  <c r="L79" i="41" s="1"/>
  <c r="J82" i="4" s="1"/>
  <c r="I8" i="41"/>
  <c r="L8" i="41" s="1"/>
  <c r="J11" i="4" s="1"/>
  <c r="I60" i="41"/>
  <c r="L60" i="41" s="1"/>
  <c r="J63" i="4" s="1"/>
  <c r="I71" i="41"/>
  <c r="L71" i="41" s="1"/>
  <c r="J74" i="4" s="1"/>
  <c r="I80" i="41"/>
  <c r="L80" i="41" s="1"/>
  <c r="J83" i="4" s="1"/>
  <c r="I5" i="41"/>
  <c r="L5" i="41" s="1"/>
  <c r="J8" i="4" s="1"/>
  <c r="I12" i="41"/>
  <c r="L12" i="41" s="1"/>
  <c r="J15" i="4" s="1"/>
  <c r="L15" i="4" s="1"/>
  <c r="I83" i="41"/>
  <c r="L83" i="41" s="1"/>
  <c r="J86" i="4" s="1"/>
  <c r="I26" i="41"/>
  <c r="L26" i="41" s="1"/>
  <c r="J29" i="4" s="1"/>
  <c r="I58" i="41"/>
  <c r="L58" i="41" s="1"/>
  <c r="J61" i="4" s="1"/>
  <c r="I88" i="41"/>
  <c r="L88" i="41" s="1"/>
  <c r="J91" i="4" s="1"/>
  <c r="I13" i="41"/>
  <c r="L13" i="41" s="1"/>
  <c r="J16" i="4" s="1"/>
  <c r="I45" i="41"/>
  <c r="L45" i="41" s="1"/>
  <c r="J48" i="4" s="1"/>
  <c r="I77" i="41"/>
  <c r="L77" i="41" s="1"/>
  <c r="J80" i="4" s="1"/>
  <c r="I172" i="41"/>
  <c r="L172" i="41" s="1"/>
  <c r="J175" i="4" s="1"/>
  <c r="L175" i="4" s="1"/>
  <c r="I119" i="41"/>
  <c r="L119" i="41" s="1"/>
  <c r="J122" i="4" s="1"/>
  <c r="I151" i="41"/>
  <c r="L151" i="41" s="1"/>
  <c r="J154" i="4" s="1"/>
  <c r="L154" i="4" s="1"/>
  <c r="I134" i="41"/>
  <c r="L134" i="41" s="1"/>
  <c r="J137" i="4" s="1"/>
  <c r="I166" i="41"/>
  <c r="L166" i="41" s="1"/>
  <c r="J169" i="4" s="1"/>
  <c r="I117" i="41"/>
  <c r="L117" i="41" s="1"/>
  <c r="J120" i="4" s="1"/>
  <c r="I149" i="41"/>
  <c r="L149" i="41" s="1"/>
  <c r="J152" i="4" s="1"/>
  <c r="I181" i="41"/>
  <c r="L181" i="41" s="1"/>
  <c r="J184" i="4" s="1"/>
  <c r="I111" i="4"/>
  <c r="I79" i="4"/>
  <c r="I71" i="4"/>
  <c r="I52" i="4"/>
  <c r="I136" i="4"/>
  <c r="I101" i="4"/>
  <c r="I109" i="4"/>
  <c r="I57" i="4"/>
  <c r="I165" i="4"/>
  <c r="I133" i="4"/>
  <c r="I103" i="4"/>
  <c r="I66" i="4"/>
  <c r="I120" i="4"/>
  <c r="I19" i="4"/>
  <c r="I92" i="4"/>
  <c r="I98" i="4"/>
  <c r="I85" i="4"/>
  <c r="I75" i="4"/>
  <c r="I130" i="4"/>
  <c r="I162" i="4"/>
  <c r="I139" i="4"/>
  <c r="I107" i="4"/>
  <c r="I149" i="4"/>
  <c r="I76" i="4"/>
  <c r="I183" i="40"/>
  <c r="I44" i="4"/>
  <c r="I41" i="4"/>
  <c r="I29" i="4"/>
  <c r="I39" i="4"/>
  <c r="I86" i="4"/>
  <c r="I17" i="4"/>
  <c r="I137" i="4"/>
  <c r="I150" i="4"/>
  <c r="I159" i="4"/>
  <c r="I67" i="4"/>
  <c r="I127" i="4"/>
  <c r="I54" i="4"/>
  <c r="I20" i="4"/>
  <c r="I95" i="4"/>
  <c r="I176" i="4"/>
  <c r="I27" i="4"/>
  <c r="I152" i="4"/>
  <c r="I9" i="4"/>
  <c r="I97" i="4"/>
  <c r="I108" i="4"/>
  <c r="I105" i="4"/>
  <c r="I163" i="4"/>
  <c r="I73" i="4"/>
  <c r="I180" i="4"/>
  <c r="I12" i="4"/>
  <c r="I123" i="4"/>
  <c r="I161" i="4"/>
  <c r="I129" i="4"/>
  <c r="I45" i="4"/>
  <c r="I59" i="4"/>
  <c r="I91" i="4"/>
  <c r="I146" i="4"/>
  <c r="I23" i="4"/>
  <c r="I104" i="4"/>
  <c r="I34" i="4"/>
  <c r="I168" i="4"/>
  <c r="I110" i="4"/>
  <c r="I119" i="4"/>
  <c r="I10" i="4"/>
  <c r="I62" i="4"/>
  <c r="I40" i="4"/>
  <c r="I30" i="4"/>
  <c r="I36" i="4"/>
  <c r="I33" i="4"/>
  <c r="I68" i="4"/>
  <c r="I8" i="4"/>
  <c r="I141" i="4"/>
  <c r="I55" i="4"/>
  <c r="I69" i="4"/>
  <c r="I18" i="4"/>
  <c r="I25" i="4"/>
  <c r="I16" i="4"/>
  <c r="I38" i="4"/>
  <c r="I61" i="4"/>
  <c r="I148" i="4"/>
  <c r="I11" i="4"/>
  <c r="I84" i="4"/>
  <c r="I116" i="4"/>
  <c r="I56" i="4"/>
  <c r="I47" i="4"/>
  <c r="I82" i="4"/>
  <c r="I80" i="4"/>
  <c r="I46" i="4"/>
  <c r="I35" i="4"/>
  <c r="I3" i="40"/>
  <c r="G200" i="40"/>
  <c r="I24" i="4"/>
  <c r="G199" i="47"/>
  <c r="L3" i="47"/>
  <c r="Y6" i="4" s="1"/>
  <c r="G198" i="47"/>
  <c r="H183" i="45"/>
  <c r="I183" i="45" s="1"/>
  <c r="I3" i="45"/>
  <c r="G199" i="38"/>
  <c r="G198" i="38"/>
  <c r="L3" i="38"/>
  <c r="D6" i="4" s="1"/>
  <c r="F6" i="4" s="1"/>
  <c r="L93" i="4" l="1"/>
  <c r="L73" i="4"/>
  <c r="O73" i="4" s="1"/>
  <c r="R73" i="4" s="1"/>
  <c r="U73" i="4" s="1"/>
  <c r="X73" i="4" s="1"/>
  <c r="AA73" i="4" s="1"/>
  <c r="AD73" i="4" s="1"/>
  <c r="AG73" i="4" s="1"/>
  <c r="L98" i="4"/>
  <c r="L101" i="4"/>
  <c r="O101" i="4" s="1"/>
  <c r="R101" i="4" s="1"/>
  <c r="U101" i="4" s="1"/>
  <c r="X101" i="4" s="1"/>
  <c r="AA101" i="4" s="1"/>
  <c r="AD101" i="4" s="1"/>
  <c r="AG101" i="4" s="1"/>
  <c r="L56" i="4"/>
  <c r="O56" i="4" s="1"/>
  <c r="R56" i="4" s="1"/>
  <c r="U56" i="4" s="1"/>
  <c r="X56" i="4" s="1"/>
  <c r="AA56" i="4" s="1"/>
  <c r="AD56" i="4" s="1"/>
  <c r="AG56" i="4" s="1"/>
  <c r="L183" i="4"/>
  <c r="L48" i="4"/>
  <c r="O48" i="4" s="1"/>
  <c r="R48" i="4" s="1"/>
  <c r="U48" i="4" s="1"/>
  <c r="X48" i="4" s="1"/>
  <c r="AA48" i="4" s="1"/>
  <c r="AD48" i="4" s="1"/>
  <c r="AG48" i="4" s="1"/>
  <c r="L179" i="4"/>
  <c r="O179" i="4" s="1"/>
  <c r="R179" i="4" s="1"/>
  <c r="U179" i="4" s="1"/>
  <c r="X179" i="4" s="1"/>
  <c r="AA179" i="4" s="1"/>
  <c r="AD179" i="4" s="1"/>
  <c r="AG179" i="4" s="1"/>
  <c r="L83" i="4"/>
  <c r="O83" i="4" s="1"/>
  <c r="R83" i="4" s="1"/>
  <c r="U83" i="4" s="1"/>
  <c r="X83" i="4" s="1"/>
  <c r="AA83" i="4" s="1"/>
  <c r="AD83" i="4" s="1"/>
  <c r="AG83" i="4" s="1"/>
  <c r="L113" i="4"/>
  <c r="O113" i="4" s="1"/>
  <c r="R113" i="4" s="1"/>
  <c r="U113" i="4" s="1"/>
  <c r="X113" i="4" s="1"/>
  <c r="AA113" i="4" s="1"/>
  <c r="AD113" i="4" s="1"/>
  <c r="AG113" i="4" s="1"/>
  <c r="L65" i="4"/>
  <c r="O65" i="4" s="1"/>
  <c r="R65" i="4" s="1"/>
  <c r="L126" i="4"/>
  <c r="O126" i="4" s="1"/>
  <c r="R126" i="4" s="1"/>
  <c r="U126" i="4" s="1"/>
  <c r="X126" i="4" s="1"/>
  <c r="AA126" i="4" s="1"/>
  <c r="AD126" i="4" s="1"/>
  <c r="AG126" i="4" s="1"/>
  <c r="L147" i="4"/>
  <c r="O147" i="4" s="1"/>
  <c r="R147" i="4" s="1"/>
  <c r="U147" i="4" s="1"/>
  <c r="X147" i="4" s="1"/>
  <c r="AA147" i="4" s="1"/>
  <c r="AD147" i="4" s="1"/>
  <c r="AG147" i="4" s="1"/>
  <c r="L100" i="4"/>
  <c r="O100" i="4" s="1"/>
  <c r="R100" i="4" s="1"/>
  <c r="U100" i="4" s="1"/>
  <c r="X100" i="4" s="1"/>
  <c r="AA100" i="4" s="1"/>
  <c r="AD100" i="4" s="1"/>
  <c r="AG100" i="4" s="1"/>
  <c r="L14" i="4"/>
  <c r="O14" i="4" s="1"/>
  <c r="R14" i="4" s="1"/>
  <c r="U14" i="4" s="1"/>
  <c r="X14" i="4" s="1"/>
  <c r="AA14" i="4" s="1"/>
  <c r="AD14" i="4" s="1"/>
  <c r="AG14" i="4" s="1"/>
  <c r="L32" i="4"/>
  <c r="O32" i="4" s="1"/>
  <c r="R32" i="4" s="1"/>
  <c r="U32" i="4" s="1"/>
  <c r="X32" i="4" s="1"/>
  <c r="AA32" i="4" s="1"/>
  <c r="AD32" i="4" s="1"/>
  <c r="AG32" i="4" s="1"/>
  <c r="L172" i="4"/>
  <c r="O172" i="4" s="1"/>
  <c r="R172" i="4" s="1"/>
  <c r="U172" i="4" s="1"/>
  <c r="X172" i="4" s="1"/>
  <c r="AA172" i="4" s="1"/>
  <c r="AD172" i="4" s="1"/>
  <c r="AG172" i="4" s="1"/>
  <c r="L144" i="4"/>
  <c r="O144" i="4" s="1"/>
  <c r="R144" i="4" s="1"/>
  <c r="U144" i="4" s="1"/>
  <c r="X144" i="4" s="1"/>
  <c r="AA144" i="4" s="1"/>
  <c r="AD144" i="4" s="1"/>
  <c r="AG144" i="4" s="1"/>
  <c r="L37" i="4"/>
  <c r="O37" i="4" s="1"/>
  <c r="R37" i="4" s="1"/>
  <c r="U37" i="4" s="1"/>
  <c r="X37" i="4" s="1"/>
  <c r="AA37" i="4" s="1"/>
  <c r="AD37" i="4" s="1"/>
  <c r="AG37" i="4" s="1"/>
  <c r="L42" i="4"/>
  <c r="O42" i="4" s="1"/>
  <c r="R42" i="4" s="1"/>
  <c r="U42" i="4" s="1"/>
  <c r="X42" i="4" s="1"/>
  <c r="AA42" i="4" s="1"/>
  <c r="AD42" i="4" s="1"/>
  <c r="AG42" i="4" s="1"/>
  <c r="L114" i="4"/>
  <c r="O114" i="4" s="1"/>
  <c r="R114" i="4" s="1"/>
  <c r="L181" i="4"/>
  <c r="O181" i="4" s="1"/>
  <c r="R181" i="4" s="1"/>
  <c r="U181" i="4" s="1"/>
  <c r="X181" i="4" s="1"/>
  <c r="AA181" i="4" s="1"/>
  <c r="AD181" i="4" s="1"/>
  <c r="AG181" i="4" s="1"/>
  <c r="L53" i="4"/>
  <c r="O53" i="4" s="1"/>
  <c r="R53" i="4" s="1"/>
  <c r="U53" i="4" s="1"/>
  <c r="X53" i="4" s="1"/>
  <c r="AA53" i="4" s="1"/>
  <c r="AD53" i="4" s="1"/>
  <c r="AG53" i="4" s="1"/>
  <c r="L78" i="4"/>
  <c r="O78" i="4" s="1"/>
  <c r="R78" i="4" s="1"/>
  <c r="U78" i="4" s="1"/>
  <c r="X78" i="4" s="1"/>
  <c r="AA78" i="4" s="1"/>
  <c r="AD78" i="4" s="1"/>
  <c r="AG78" i="4" s="1"/>
  <c r="L7" i="4"/>
  <c r="O7" i="4" s="1"/>
  <c r="R7" i="4" s="1"/>
  <c r="U7" i="4" s="1"/>
  <c r="X7" i="4" s="1"/>
  <c r="AA7" i="4" s="1"/>
  <c r="AD7" i="4" s="1"/>
  <c r="AG7" i="4" s="1"/>
  <c r="L90" i="4"/>
  <c r="O90" i="4" s="1"/>
  <c r="R90" i="4" s="1"/>
  <c r="U90" i="4" s="1"/>
  <c r="X90" i="4" s="1"/>
  <c r="AA90" i="4" s="1"/>
  <c r="AD90" i="4" s="1"/>
  <c r="AG90" i="4" s="1"/>
  <c r="L70" i="4"/>
  <c r="O70" i="4" s="1"/>
  <c r="R70" i="4" s="1"/>
  <c r="U70" i="4" s="1"/>
  <c r="X70" i="4" s="1"/>
  <c r="AA70" i="4" s="1"/>
  <c r="AD70" i="4" s="1"/>
  <c r="AG70" i="4" s="1"/>
  <c r="L43" i="4"/>
  <c r="O43" i="4" s="1"/>
  <c r="R43" i="4" s="1"/>
  <c r="U43" i="4" s="1"/>
  <c r="X43" i="4" s="1"/>
  <c r="AA43" i="4" s="1"/>
  <c r="AD43" i="4" s="1"/>
  <c r="AG43" i="4" s="1"/>
  <c r="L118" i="4"/>
  <c r="O118" i="4" s="1"/>
  <c r="R118" i="4" s="1"/>
  <c r="U118" i="4" s="1"/>
  <c r="X118" i="4" s="1"/>
  <c r="AA118" i="4" s="1"/>
  <c r="AD118" i="4" s="1"/>
  <c r="AG118" i="4" s="1"/>
  <c r="L184" i="4"/>
  <c r="O184" i="4" s="1"/>
  <c r="R184" i="4" s="1"/>
  <c r="U184" i="4" s="1"/>
  <c r="X184" i="4" s="1"/>
  <c r="AA184" i="4" s="1"/>
  <c r="AD184" i="4" s="1"/>
  <c r="AG184" i="4" s="1"/>
  <c r="L81" i="4"/>
  <c r="O81" i="4" s="1"/>
  <c r="R81" i="4" s="1"/>
  <c r="U81" i="4" s="1"/>
  <c r="X81" i="4" s="1"/>
  <c r="AA81" i="4" s="1"/>
  <c r="AD81" i="4" s="1"/>
  <c r="AG81" i="4" s="1"/>
  <c r="L96" i="4"/>
  <c r="O96" i="4" s="1"/>
  <c r="R96" i="4" s="1"/>
  <c r="U96" i="4" s="1"/>
  <c r="X96" i="4" s="1"/>
  <c r="AA96" i="4" s="1"/>
  <c r="AD96" i="4" s="1"/>
  <c r="AG96" i="4" s="1"/>
  <c r="L28" i="4"/>
  <c r="O28" i="4" s="1"/>
  <c r="R28" i="4" s="1"/>
  <c r="U28" i="4" s="1"/>
  <c r="X28" i="4" s="1"/>
  <c r="AA28" i="4" s="1"/>
  <c r="AD28" i="4" s="1"/>
  <c r="AG28" i="4" s="1"/>
  <c r="L26" i="4"/>
  <c r="O26" i="4" s="1"/>
  <c r="R26" i="4" s="1"/>
  <c r="U26" i="4" s="1"/>
  <c r="X26" i="4" s="1"/>
  <c r="AA26" i="4" s="1"/>
  <c r="AD26" i="4" s="1"/>
  <c r="AG26" i="4" s="1"/>
  <c r="L74" i="4"/>
  <c r="O74" i="4" s="1"/>
  <c r="R74" i="4" s="1"/>
  <c r="U74" i="4" s="1"/>
  <c r="X74" i="4" s="1"/>
  <c r="AA74" i="4" s="1"/>
  <c r="AD74" i="4" s="1"/>
  <c r="AG74" i="4" s="1"/>
  <c r="L145" i="4"/>
  <c r="O145" i="4" s="1"/>
  <c r="R145" i="4" s="1"/>
  <c r="U145" i="4" s="1"/>
  <c r="X145" i="4" s="1"/>
  <c r="AA145" i="4" s="1"/>
  <c r="AD145" i="4" s="1"/>
  <c r="AG145" i="4" s="1"/>
  <c r="L128" i="4"/>
  <c r="O128" i="4" s="1"/>
  <c r="R128" i="4" s="1"/>
  <c r="U128" i="4" s="1"/>
  <c r="X128" i="4" s="1"/>
  <c r="AA128" i="4" s="1"/>
  <c r="AD128" i="4" s="1"/>
  <c r="AG128" i="4" s="1"/>
  <c r="L112" i="4"/>
  <c r="O112" i="4" s="1"/>
  <c r="R112" i="4" s="1"/>
  <c r="U112" i="4" s="1"/>
  <c r="X112" i="4" s="1"/>
  <c r="AA112" i="4" s="1"/>
  <c r="AD112" i="4" s="1"/>
  <c r="AG112" i="4" s="1"/>
  <c r="L99" i="4"/>
  <c r="O99" i="4" s="1"/>
  <c r="R99" i="4" s="1"/>
  <c r="U99" i="4" s="1"/>
  <c r="X99" i="4" s="1"/>
  <c r="AA99" i="4" s="1"/>
  <c r="AD99" i="4" s="1"/>
  <c r="AG99" i="4" s="1"/>
  <c r="L140" i="4"/>
  <c r="O140" i="4" s="1"/>
  <c r="R140" i="4" s="1"/>
  <c r="U140" i="4" s="1"/>
  <c r="X140" i="4" s="1"/>
  <c r="AA140" i="4" s="1"/>
  <c r="AD140" i="4" s="1"/>
  <c r="AG140" i="4" s="1"/>
  <c r="L135" i="4"/>
  <c r="O135" i="4" s="1"/>
  <c r="R135" i="4" s="1"/>
  <c r="U135" i="4" s="1"/>
  <c r="X135" i="4" s="1"/>
  <c r="AA135" i="4" s="1"/>
  <c r="AD135" i="4" s="1"/>
  <c r="AG135" i="4" s="1"/>
  <c r="L131" i="4"/>
  <c r="O131" i="4" s="1"/>
  <c r="R131" i="4" s="1"/>
  <c r="U131" i="4" s="1"/>
  <c r="X131" i="4" s="1"/>
  <c r="AA131" i="4" s="1"/>
  <c r="AD131" i="4" s="1"/>
  <c r="AG131" i="4" s="1"/>
  <c r="L155" i="4"/>
  <c r="O155" i="4" s="1"/>
  <c r="R155" i="4" s="1"/>
  <c r="U155" i="4" s="1"/>
  <c r="X155" i="4" s="1"/>
  <c r="AA155" i="4" s="1"/>
  <c r="AD155" i="4" s="1"/>
  <c r="AG155" i="4" s="1"/>
  <c r="I1" i="50"/>
  <c r="G183" i="50" s="1"/>
  <c r="L125" i="4"/>
  <c r="O125" i="4" s="1"/>
  <c r="R125" i="4" s="1"/>
  <c r="U125" i="4" s="1"/>
  <c r="X125" i="4" s="1"/>
  <c r="AA125" i="4" s="1"/>
  <c r="AD125" i="4" s="1"/>
  <c r="AG125" i="4" s="1"/>
  <c r="L13" i="4"/>
  <c r="O13" i="4" s="1"/>
  <c r="R13" i="4" s="1"/>
  <c r="U13" i="4" s="1"/>
  <c r="X13" i="4" s="1"/>
  <c r="AA13" i="4" s="1"/>
  <c r="AD13" i="4" s="1"/>
  <c r="AG13" i="4" s="1"/>
  <c r="L156" i="4"/>
  <c r="O156" i="4" s="1"/>
  <c r="R156" i="4" s="1"/>
  <c r="U156" i="4" s="1"/>
  <c r="X156" i="4" s="1"/>
  <c r="AA156" i="4" s="1"/>
  <c r="AD156" i="4" s="1"/>
  <c r="AG156" i="4" s="1"/>
  <c r="L177" i="4"/>
  <c r="O177" i="4" s="1"/>
  <c r="R177" i="4" s="1"/>
  <c r="U177" i="4" s="1"/>
  <c r="X177" i="4" s="1"/>
  <c r="AA177" i="4" s="1"/>
  <c r="AD177" i="4" s="1"/>
  <c r="AG177" i="4" s="1"/>
  <c r="L94" i="4"/>
  <c r="O94" i="4" s="1"/>
  <c r="R94" i="4" s="1"/>
  <c r="U94" i="4" s="1"/>
  <c r="X94" i="4" s="1"/>
  <c r="AA94" i="4" s="1"/>
  <c r="AD94" i="4" s="1"/>
  <c r="AG94" i="4" s="1"/>
  <c r="L62" i="4"/>
  <c r="O62" i="4" s="1"/>
  <c r="R62" i="4" s="1"/>
  <c r="U62" i="4" s="1"/>
  <c r="X62" i="4" s="1"/>
  <c r="AA62" i="4" s="1"/>
  <c r="AD62" i="4" s="1"/>
  <c r="AG62" i="4" s="1"/>
  <c r="L141" i="4"/>
  <c r="O141" i="4" s="1"/>
  <c r="R141" i="4" s="1"/>
  <c r="U141" i="4" s="1"/>
  <c r="X141" i="4" s="1"/>
  <c r="AA141" i="4" s="1"/>
  <c r="AD141" i="4" s="1"/>
  <c r="AG141" i="4" s="1"/>
  <c r="L54" i="4"/>
  <c r="O54" i="4" s="1"/>
  <c r="R54" i="4" s="1"/>
  <c r="U54" i="4" s="1"/>
  <c r="X54" i="4" s="1"/>
  <c r="AA54" i="4" s="1"/>
  <c r="AD54" i="4" s="1"/>
  <c r="AG54" i="4" s="1"/>
  <c r="L178" i="4"/>
  <c r="O178" i="4" s="1"/>
  <c r="R178" i="4" s="1"/>
  <c r="U178" i="4" s="1"/>
  <c r="X178" i="4" s="1"/>
  <c r="AA178" i="4" s="1"/>
  <c r="AD178" i="4" s="1"/>
  <c r="AG178" i="4" s="1"/>
  <c r="L24" i="4"/>
  <c r="O24" i="4" s="1"/>
  <c r="R24" i="4" s="1"/>
  <c r="U24" i="4" s="1"/>
  <c r="X24" i="4" s="1"/>
  <c r="AA24" i="4" s="1"/>
  <c r="AD24" i="4" s="1"/>
  <c r="AG24" i="4" s="1"/>
  <c r="G198" i="51"/>
  <c r="G199" i="51"/>
  <c r="L3" i="51"/>
  <c r="AK6" i="4" s="1"/>
  <c r="AE185" i="4"/>
  <c r="G200" i="49"/>
  <c r="G183" i="49"/>
  <c r="G198" i="49"/>
  <c r="G199" i="49"/>
  <c r="L3" i="49"/>
  <c r="AE6" i="4" s="1"/>
  <c r="G199" i="48"/>
  <c r="L3" i="48"/>
  <c r="G198" i="48"/>
  <c r="L169" i="4"/>
  <c r="O169" i="4" s="1"/>
  <c r="R169" i="4" s="1"/>
  <c r="U169" i="4" s="1"/>
  <c r="X169" i="4" s="1"/>
  <c r="AA169" i="4" s="1"/>
  <c r="AD169" i="4" s="1"/>
  <c r="AG169" i="4" s="1"/>
  <c r="L50" i="4"/>
  <c r="O50" i="4" s="1"/>
  <c r="R50" i="4" s="1"/>
  <c r="U50" i="4" s="1"/>
  <c r="X50" i="4" s="1"/>
  <c r="AA50" i="4" s="1"/>
  <c r="AD50" i="4" s="1"/>
  <c r="AG50" i="4" s="1"/>
  <c r="U114" i="4"/>
  <c r="X114" i="4" s="1"/>
  <c r="AA114" i="4" s="1"/>
  <c r="AD114" i="4" s="1"/>
  <c r="AG114" i="4" s="1"/>
  <c r="L143" i="4"/>
  <c r="O143" i="4" s="1"/>
  <c r="R143" i="4" s="1"/>
  <c r="U143" i="4" s="1"/>
  <c r="X143" i="4" s="1"/>
  <c r="AA143" i="4" s="1"/>
  <c r="AD143" i="4" s="1"/>
  <c r="AG143" i="4" s="1"/>
  <c r="O154" i="4"/>
  <c r="R154" i="4" s="1"/>
  <c r="U154" i="4" s="1"/>
  <c r="X154" i="4" s="1"/>
  <c r="AA154" i="4" s="1"/>
  <c r="AD154" i="4" s="1"/>
  <c r="AG154" i="4" s="1"/>
  <c r="O98" i="4"/>
  <c r="R98" i="4" s="1"/>
  <c r="U98" i="4" s="1"/>
  <c r="X98" i="4" s="1"/>
  <c r="AA98" i="4" s="1"/>
  <c r="AD98" i="4" s="1"/>
  <c r="AG98" i="4" s="1"/>
  <c r="L157" i="4"/>
  <c r="O157" i="4" s="1"/>
  <c r="R157" i="4" s="1"/>
  <c r="U157" i="4" s="1"/>
  <c r="X157" i="4" s="1"/>
  <c r="AA157" i="4" s="1"/>
  <c r="AD157" i="4" s="1"/>
  <c r="AG157" i="4" s="1"/>
  <c r="L153" i="4"/>
  <c r="O153" i="4" s="1"/>
  <c r="R153" i="4" s="1"/>
  <c r="U153" i="4" s="1"/>
  <c r="X153" i="4" s="1"/>
  <c r="AA153" i="4" s="1"/>
  <c r="AD153" i="4" s="1"/>
  <c r="AG153" i="4" s="1"/>
  <c r="U65" i="4"/>
  <c r="X65" i="4" s="1"/>
  <c r="AA65" i="4" s="1"/>
  <c r="AD65" i="4" s="1"/>
  <c r="AG65" i="4" s="1"/>
  <c r="U31" i="4"/>
  <c r="X31" i="4" s="1"/>
  <c r="AA31" i="4" s="1"/>
  <c r="AD31" i="4" s="1"/>
  <c r="AG31" i="4" s="1"/>
  <c r="G199" i="44"/>
  <c r="G198" i="44"/>
  <c r="L3" i="44"/>
  <c r="S6" i="4" s="1"/>
  <c r="L134" i="4"/>
  <c r="O134" i="4" s="1"/>
  <c r="R134" i="4" s="1"/>
  <c r="U134" i="4" s="1"/>
  <c r="X134" i="4" s="1"/>
  <c r="AA134" i="4" s="1"/>
  <c r="AD134" i="4" s="1"/>
  <c r="AG134" i="4" s="1"/>
  <c r="L185" i="4"/>
  <c r="O185" i="4" s="1"/>
  <c r="R185" i="4" s="1"/>
  <c r="U185" i="4" s="1"/>
  <c r="X185" i="4" s="1"/>
  <c r="AA185" i="4" s="1"/>
  <c r="AD185" i="4" s="1"/>
  <c r="L121" i="4"/>
  <c r="O121" i="4" s="1"/>
  <c r="R121" i="4" s="1"/>
  <c r="U121" i="4" s="1"/>
  <c r="X121" i="4" s="1"/>
  <c r="AA121" i="4" s="1"/>
  <c r="AD121" i="4" s="1"/>
  <c r="AG121" i="4" s="1"/>
  <c r="L166" i="4"/>
  <c r="O166" i="4" s="1"/>
  <c r="R166" i="4" s="1"/>
  <c r="U166" i="4" s="1"/>
  <c r="X166" i="4" s="1"/>
  <c r="AA166" i="4" s="1"/>
  <c r="AD166" i="4" s="1"/>
  <c r="AG166" i="4" s="1"/>
  <c r="L164" i="4"/>
  <c r="O164" i="4" s="1"/>
  <c r="R164" i="4" s="1"/>
  <c r="U164" i="4" s="1"/>
  <c r="X164" i="4" s="1"/>
  <c r="AA164" i="4" s="1"/>
  <c r="AD164" i="4" s="1"/>
  <c r="AG164" i="4" s="1"/>
  <c r="L102" i="4"/>
  <c r="O102" i="4" s="1"/>
  <c r="R102" i="4" s="1"/>
  <c r="U102" i="4" s="1"/>
  <c r="X102" i="4" s="1"/>
  <c r="AA102" i="4" s="1"/>
  <c r="AD102" i="4" s="1"/>
  <c r="AG102" i="4" s="1"/>
  <c r="L109" i="4"/>
  <c r="O109" i="4" s="1"/>
  <c r="R109" i="4" s="1"/>
  <c r="U109" i="4" s="1"/>
  <c r="X109" i="4" s="1"/>
  <c r="AA109" i="4" s="1"/>
  <c r="AD109" i="4" s="1"/>
  <c r="AG109" i="4" s="1"/>
  <c r="L33" i="4"/>
  <c r="O33" i="4" s="1"/>
  <c r="R33" i="4" s="1"/>
  <c r="U33" i="4" s="1"/>
  <c r="X33" i="4" s="1"/>
  <c r="AA33" i="4" s="1"/>
  <c r="AD33" i="4" s="1"/>
  <c r="AG33" i="4" s="1"/>
  <c r="L108" i="4"/>
  <c r="O108" i="4" s="1"/>
  <c r="R108" i="4" s="1"/>
  <c r="U108" i="4" s="1"/>
  <c r="X108" i="4" s="1"/>
  <c r="AA108" i="4" s="1"/>
  <c r="AD108" i="4" s="1"/>
  <c r="AG108" i="4" s="1"/>
  <c r="L170" i="4"/>
  <c r="O170" i="4" s="1"/>
  <c r="R170" i="4" s="1"/>
  <c r="U170" i="4" s="1"/>
  <c r="X170" i="4" s="1"/>
  <c r="AA170" i="4" s="1"/>
  <c r="AD170" i="4" s="1"/>
  <c r="AG170" i="4" s="1"/>
  <c r="L69" i="4"/>
  <c r="O69" i="4" s="1"/>
  <c r="R69" i="4" s="1"/>
  <c r="U69" i="4" s="1"/>
  <c r="X69" i="4" s="1"/>
  <c r="AA69" i="4" s="1"/>
  <c r="AD69" i="4" s="1"/>
  <c r="AG69" i="4" s="1"/>
  <c r="L79" i="4"/>
  <c r="O79" i="4" s="1"/>
  <c r="R79" i="4" s="1"/>
  <c r="U79" i="4" s="1"/>
  <c r="X79" i="4" s="1"/>
  <c r="AA79" i="4" s="1"/>
  <c r="AD79" i="4" s="1"/>
  <c r="AG79" i="4" s="1"/>
  <c r="O15" i="4"/>
  <c r="R15" i="4" s="1"/>
  <c r="U15" i="4" s="1"/>
  <c r="X15" i="4" s="1"/>
  <c r="AA15" i="4" s="1"/>
  <c r="AD15" i="4" s="1"/>
  <c r="AG15" i="4" s="1"/>
  <c r="O175" i="4"/>
  <c r="R175" i="4" s="1"/>
  <c r="U175" i="4" s="1"/>
  <c r="X175" i="4" s="1"/>
  <c r="AA175" i="4" s="1"/>
  <c r="AD175" i="4" s="1"/>
  <c r="AG175" i="4" s="1"/>
  <c r="O183" i="4"/>
  <c r="R183" i="4" s="1"/>
  <c r="U183" i="4" s="1"/>
  <c r="X183" i="4" s="1"/>
  <c r="AA183" i="4" s="1"/>
  <c r="AD183" i="4" s="1"/>
  <c r="AG183" i="4" s="1"/>
  <c r="O88" i="4"/>
  <c r="R88" i="4" s="1"/>
  <c r="U88" i="4" s="1"/>
  <c r="X88" i="4" s="1"/>
  <c r="AA88" i="4" s="1"/>
  <c r="AD88" i="4" s="1"/>
  <c r="AG88" i="4" s="1"/>
  <c r="O174" i="4"/>
  <c r="R174" i="4" s="1"/>
  <c r="U174" i="4" s="1"/>
  <c r="X174" i="4" s="1"/>
  <c r="AA174" i="4" s="1"/>
  <c r="AD174" i="4" s="1"/>
  <c r="AG174" i="4" s="1"/>
  <c r="O142" i="4"/>
  <c r="R142" i="4" s="1"/>
  <c r="U142" i="4" s="1"/>
  <c r="X142" i="4" s="1"/>
  <c r="AA142" i="4" s="1"/>
  <c r="AD142" i="4" s="1"/>
  <c r="AG142" i="4" s="1"/>
  <c r="O87" i="4"/>
  <c r="R87" i="4" s="1"/>
  <c r="U87" i="4" s="1"/>
  <c r="X87" i="4" s="1"/>
  <c r="AA87" i="4" s="1"/>
  <c r="AD87" i="4" s="1"/>
  <c r="AG87" i="4" s="1"/>
  <c r="O124" i="4"/>
  <c r="R124" i="4" s="1"/>
  <c r="U124" i="4" s="1"/>
  <c r="X124" i="4" s="1"/>
  <c r="AA124" i="4" s="1"/>
  <c r="AD124" i="4" s="1"/>
  <c r="AG124" i="4" s="1"/>
  <c r="O115" i="4"/>
  <c r="R115" i="4" s="1"/>
  <c r="U115" i="4" s="1"/>
  <c r="X115" i="4" s="1"/>
  <c r="AA115" i="4" s="1"/>
  <c r="AD115" i="4" s="1"/>
  <c r="AG115" i="4" s="1"/>
  <c r="O93" i="4"/>
  <c r="R93" i="4" s="1"/>
  <c r="U93" i="4" s="1"/>
  <c r="X93" i="4" s="1"/>
  <c r="AA93" i="4" s="1"/>
  <c r="AD93" i="4" s="1"/>
  <c r="AG93" i="4" s="1"/>
  <c r="O151" i="4"/>
  <c r="R151" i="4" s="1"/>
  <c r="U151" i="4" s="1"/>
  <c r="X151" i="4" s="1"/>
  <c r="AA151" i="4" s="1"/>
  <c r="AD151" i="4" s="1"/>
  <c r="AG151" i="4" s="1"/>
  <c r="G199" i="42"/>
  <c r="G198" i="42"/>
  <c r="L3" i="42"/>
  <c r="M6" i="4" s="1"/>
  <c r="O22" i="4"/>
  <c r="R22" i="4" s="1"/>
  <c r="U22" i="4" s="1"/>
  <c r="X22" i="4" s="1"/>
  <c r="AA22" i="4" s="1"/>
  <c r="AD22" i="4" s="1"/>
  <c r="AG22" i="4" s="1"/>
  <c r="L66" i="4"/>
  <c r="O66" i="4" s="1"/>
  <c r="R66" i="4" s="1"/>
  <c r="U66" i="4" s="1"/>
  <c r="X66" i="4" s="1"/>
  <c r="AA66" i="4" s="1"/>
  <c r="AD66" i="4" s="1"/>
  <c r="AG66" i="4" s="1"/>
  <c r="L52" i="4"/>
  <c r="O52" i="4" s="1"/>
  <c r="R52" i="4" s="1"/>
  <c r="U52" i="4" s="1"/>
  <c r="X52" i="4" s="1"/>
  <c r="AA52" i="4" s="1"/>
  <c r="AD52" i="4" s="1"/>
  <c r="AG52" i="4" s="1"/>
  <c r="L46" i="4"/>
  <c r="O46" i="4" s="1"/>
  <c r="R46" i="4" s="1"/>
  <c r="U46" i="4" s="1"/>
  <c r="X46" i="4" s="1"/>
  <c r="AA46" i="4" s="1"/>
  <c r="AD46" i="4" s="1"/>
  <c r="AG46" i="4" s="1"/>
  <c r="L10" i="4"/>
  <c r="O10" i="4" s="1"/>
  <c r="R10" i="4" s="1"/>
  <c r="U10" i="4" s="1"/>
  <c r="X10" i="4" s="1"/>
  <c r="AA10" i="4" s="1"/>
  <c r="AD10" i="4" s="1"/>
  <c r="AG10" i="4" s="1"/>
  <c r="L17" i="4"/>
  <c r="O17" i="4" s="1"/>
  <c r="R17" i="4" s="1"/>
  <c r="U17" i="4" s="1"/>
  <c r="X17" i="4" s="1"/>
  <c r="AA17" i="4" s="1"/>
  <c r="AD17" i="4" s="1"/>
  <c r="AG17" i="4" s="1"/>
  <c r="L92" i="4"/>
  <c r="O92" i="4" s="1"/>
  <c r="R92" i="4" s="1"/>
  <c r="U92" i="4" s="1"/>
  <c r="X92" i="4" s="1"/>
  <c r="AA92" i="4" s="1"/>
  <c r="AD92" i="4" s="1"/>
  <c r="AG92" i="4" s="1"/>
  <c r="L68" i="4"/>
  <c r="O68" i="4" s="1"/>
  <c r="R68" i="4" s="1"/>
  <c r="U68" i="4" s="1"/>
  <c r="X68" i="4" s="1"/>
  <c r="AA68" i="4" s="1"/>
  <c r="AD68" i="4" s="1"/>
  <c r="AG68" i="4" s="1"/>
  <c r="L130" i="4"/>
  <c r="O130" i="4" s="1"/>
  <c r="R130" i="4" s="1"/>
  <c r="U130" i="4" s="1"/>
  <c r="X130" i="4" s="1"/>
  <c r="AA130" i="4" s="1"/>
  <c r="AD130" i="4" s="1"/>
  <c r="AG130" i="4" s="1"/>
  <c r="L97" i="4"/>
  <c r="O97" i="4" s="1"/>
  <c r="R97" i="4" s="1"/>
  <c r="U97" i="4" s="1"/>
  <c r="X97" i="4" s="1"/>
  <c r="AA97" i="4" s="1"/>
  <c r="AD97" i="4" s="1"/>
  <c r="AG97" i="4" s="1"/>
  <c r="L95" i="4"/>
  <c r="O95" i="4" s="1"/>
  <c r="R95" i="4" s="1"/>
  <c r="U95" i="4" s="1"/>
  <c r="X95" i="4" s="1"/>
  <c r="AA95" i="4" s="1"/>
  <c r="AD95" i="4" s="1"/>
  <c r="AG95" i="4" s="1"/>
  <c r="L84" i="4"/>
  <c r="O84" i="4" s="1"/>
  <c r="R84" i="4" s="1"/>
  <c r="U84" i="4" s="1"/>
  <c r="X84" i="4" s="1"/>
  <c r="AA84" i="4" s="1"/>
  <c r="AD84" i="4" s="1"/>
  <c r="AG84" i="4" s="1"/>
  <c r="L12" i="4"/>
  <c r="O12" i="4" s="1"/>
  <c r="R12" i="4" s="1"/>
  <c r="U12" i="4" s="1"/>
  <c r="X12" i="4" s="1"/>
  <c r="AA12" i="4" s="1"/>
  <c r="AD12" i="4" s="1"/>
  <c r="AG12" i="4" s="1"/>
  <c r="L11" i="4"/>
  <c r="O11" i="4" s="1"/>
  <c r="R11" i="4" s="1"/>
  <c r="U11" i="4" s="1"/>
  <c r="X11" i="4" s="1"/>
  <c r="AA11" i="4" s="1"/>
  <c r="AD11" i="4" s="1"/>
  <c r="AG11" i="4" s="1"/>
  <c r="L55" i="4"/>
  <c r="O55" i="4" s="1"/>
  <c r="R55" i="4" s="1"/>
  <c r="U55" i="4" s="1"/>
  <c r="X55" i="4" s="1"/>
  <c r="AA55" i="4" s="1"/>
  <c r="AD55" i="4" s="1"/>
  <c r="AG55" i="4" s="1"/>
  <c r="L76" i="4"/>
  <c r="O76" i="4" s="1"/>
  <c r="R76" i="4" s="1"/>
  <c r="U76" i="4" s="1"/>
  <c r="X76" i="4" s="1"/>
  <c r="AA76" i="4" s="1"/>
  <c r="AD76" i="4" s="1"/>
  <c r="AG76" i="4" s="1"/>
  <c r="L148" i="4"/>
  <c r="O148" i="4" s="1"/>
  <c r="R148" i="4" s="1"/>
  <c r="U148" i="4" s="1"/>
  <c r="X148" i="4" s="1"/>
  <c r="AA148" i="4" s="1"/>
  <c r="AD148" i="4" s="1"/>
  <c r="AG148" i="4" s="1"/>
  <c r="L119" i="4"/>
  <c r="O119" i="4" s="1"/>
  <c r="R119" i="4" s="1"/>
  <c r="U119" i="4" s="1"/>
  <c r="X119" i="4" s="1"/>
  <c r="AA119" i="4" s="1"/>
  <c r="AD119" i="4" s="1"/>
  <c r="AG119" i="4" s="1"/>
  <c r="L163" i="4"/>
  <c r="O163" i="4" s="1"/>
  <c r="R163" i="4" s="1"/>
  <c r="U163" i="4" s="1"/>
  <c r="X163" i="4" s="1"/>
  <c r="AA163" i="4" s="1"/>
  <c r="AD163" i="4" s="1"/>
  <c r="AG163" i="4" s="1"/>
  <c r="L38" i="4"/>
  <c r="O38" i="4" s="1"/>
  <c r="R38" i="4" s="1"/>
  <c r="U38" i="4" s="1"/>
  <c r="X38" i="4" s="1"/>
  <c r="AA38" i="4" s="1"/>
  <c r="AD38" i="4" s="1"/>
  <c r="AG38" i="4" s="1"/>
  <c r="L20" i="4"/>
  <c r="O20" i="4" s="1"/>
  <c r="R20" i="4" s="1"/>
  <c r="U20" i="4" s="1"/>
  <c r="X20" i="4" s="1"/>
  <c r="AA20" i="4" s="1"/>
  <c r="AD20" i="4" s="1"/>
  <c r="AG20" i="4" s="1"/>
  <c r="L71" i="4"/>
  <c r="O71" i="4" s="1"/>
  <c r="R71" i="4" s="1"/>
  <c r="U71" i="4" s="1"/>
  <c r="X71" i="4" s="1"/>
  <c r="AA71" i="4" s="1"/>
  <c r="AD71" i="4" s="1"/>
  <c r="AG71" i="4" s="1"/>
  <c r="L18" i="4"/>
  <c r="O18" i="4" s="1"/>
  <c r="R18" i="4" s="1"/>
  <c r="U18" i="4" s="1"/>
  <c r="X18" i="4" s="1"/>
  <c r="AA18" i="4" s="1"/>
  <c r="AD18" i="4" s="1"/>
  <c r="AG18" i="4" s="1"/>
  <c r="L30" i="4"/>
  <c r="O30" i="4" s="1"/>
  <c r="R30" i="4" s="1"/>
  <c r="U30" i="4" s="1"/>
  <c r="X30" i="4" s="1"/>
  <c r="AA30" i="4" s="1"/>
  <c r="AD30" i="4" s="1"/>
  <c r="AG30" i="4" s="1"/>
  <c r="L104" i="4"/>
  <c r="O104" i="4" s="1"/>
  <c r="R104" i="4" s="1"/>
  <c r="U104" i="4" s="1"/>
  <c r="X104" i="4" s="1"/>
  <c r="AA104" i="4" s="1"/>
  <c r="AD104" i="4" s="1"/>
  <c r="AG104" i="4" s="1"/>
  <c r="L9" i="4"/>
  <c r="O9" i="4" s="1"/>
  <c r="R9" i="4" s="1"/>
  <c r="U9" i="4" s="1"/>
  <c r="X9" i="4" s="1"/>
  <c r="AA9" i="4" s="1"/>
  <c r="AD9" i="4" s="1"/>
  <c r="AG9" i="4" s="1"/>
  <c r="L67" i="4"/>
  <c r="O67" i="4" s="1"/>
  <c r="R67" i="4" s="1"/>
  <c r="U67" i="4" s="1"/>
  <c r="X67" i="4" s="1"/>
  <c r="AA67" i="4" s="1"/>
  <c r="AD67" i="4" s="1"/>
  <c r="AG67" i="4" s="1"/>
  <c r="L23" i="4"/>
  <c r="O23" i="4" s="1"/>
  <c r="R23" i="4" s="1"/>
  <c r="U23" i="4" s="1"/>
  <c r="X23" i="4" s="1"/>
  <c r="AA23" i="4" s="1"/>
  <c r="AD23" i="4" s="1"/>
  <c r="AG23" i="4" s="1"/>
  <c r="L27" i="4"/>
  <c r="O27" i="4" s="1"/>
  <c r="R27" i="4" s="1"/>
  <c r="U27" i="4" s="1"/>
  <c r="X27" i="4" s="1"/>
  <c r="AA27" i="4" s="1"/>
  <c r="AD27" i="4" s="1"/>
  <c r="AG27" i="4" s="1"/>
  <c r="L110" i="4"/>
  <c r="O110" i="4" s="1"/>
  <c r="R110" i="4" s="1"/>
  <c r="U110" i="4" s="1"/>
  <c r="X110" i="4" s="1"/>
  <c r="AA110" i="4" s="1"/>
  <c r="AD110" i="4" s="1"/>
  <c r="AG110" i="4" s="1"/>
  <c r="L47" i="4"/>
  <c r="O47" i="4" s="1"/>
  <c r="R47" i="4" s="1"/>
  <c r="U47" i="4" s="1"/>
  <c r="X47" i="4" s="1"/>
  <c r="AA47" i="4" s="1"/>
  <c r="AD47" i="4" s="1"/>
  <c r="AG47" i="4" s="1"/>
  <c r="L116" i="4"/>
  <c r="O116" i="4" s="1"/>
  <c r="R116" i="4" s="1"/>
  <c r="U116" i="4" s="1"/>
  <c r="X116" i="4" s="1"/>
  <c r="AA116" i="4" s="1"/>
  <c r="AD116" i="4" s="1"/>
  <c r="AG116" i="4" s="1"/>
  <c r="L57" i="4"/>
  <c r="O57" i="4" s="1"/>
  <c r="R57" i="4" s="1"/>
  <c r="U57" i="4" s="1"/>
  <c r="X57" i="4" s="1"/>
  <c r="AA57" i="4" s="1"/>
  <c r="AD57" i="4" s="1"/>
  <c r="AG57" i="4" s="1"/>
  <c r="L45" i="4"/>
  <c r="O45" i="4" s="1"/>
  <c r="R45" i="4" s="1"/>
  <c r="U45" i="4" s="1"/>
  <c r="X45" i="4" s="1"/>
  <c r="AA45" i="4" s="1"/>
  <c r="AD45" i="4" s="1"/>
  <c r="AG45" i="4" s="1"/>
  <c r="L86" i="4"/>
  <c r="O86" i="4" s="1"/>
  <c r="R86" i="4" s="1"/>
  <c r="U86" i="4" s="1"/>
  <c r="X86" i="4" s="1"/>
  <c r="AA86" i="4" s="1"/>
  <c r="AD86" i="4" s="1"/>
  <c r="AG86" i="4" s="1"/>
  <c r="L107" i="4"/>
  <c r="O107" i="4" s="1"/>
  <c r="R107" i="4" s="1"/>
  <c r="U107" i="4" s="1"/>
  <c r="X107" i="4" s="1"/>
  <c r="AA107" i="4" s="1"/>
  <c r="AD107" i="4" s="1"/>
  <c r="AG107" i="4" s="1"/>
  <c r="L19" i="4"/>
  <c r="O19" i="4" s="1"/>
  <c r="R19" i="4" s="1"/>
  <c r="U19" i="4" s="1"/>
  <c r="X19" i="4" s="1"/>
  <c r="AA19" i="4" s="1"/>
  <c r="AD19" i="4" s="1"/>
  <c r="AG19" i="4" s="1"/>
  <c r="L139" i="4"/>
  <c r="O139" i="4" s="1"/>
  <c r="R139" i="4" s="1"/>
  <c r="U139" i="4" s="1"/>
  <c r="X139" i="4" s="1"/>
  <c r="AA139" i="4" s="1"/>
  <c r="AD139" i="4" s="1"/>
  <c r="AG139" i="4" s="1"/>
  <c r="L36" i="4"/>
  <c r="O36" i="4" s="1"/>
  <c r="R36" i="4" s="1"/>
  <c r="U36" i="4" s="1"/>
  <c r="X36" i="4" s="1"/>
  <c r="AA36" i="4" s="1"/>
  <c r="AD36" i="4" s="1"/>
  <c r="AG36" i="4" s="1"/>
  <c r="L34" i="4"/>
  <c r="O34" i="4" s="1"/>
  <c r="R34" i="4" s="1"/>
  <c r="U34" i="4" s="1"/>
  <c r="X34" i="4" s="1"/>
  <c r="AA34" i="4" s="1"/>
  <c r="AD34" i="4" s="1"/>
  <c r="AG34" i="4" s="1"/>
  <c r="L162" i="4"/>
  <c r="O162" i="4" s="1"/>
  <c r="R162" i="4" s="1"/>
  <c r="U162" i="4" s="1"/>
  <c r="X162" i="4" s="1"/>
  <c r="AA162" i="4" s="1"/>
  <c r="AD162" i="4" s="1"/>
  <c r="AG162" i="4" s="1"/>
  <c r="L137" i="4"/>
  <c r="O137" i="4" s="1"/>
  <c r="R137" i="4" s="1"/>
  <c r="U137" i="4" s="1"/>
  <c r="X137" i="4" s="1"/>
  <c r="AA137" i="4" s="1"/>
  <c r="AD137" i="4" s="1"/>
  <c r="AG137" i="4" s="1"/>
  <c r="L91" i="4"/>
  <c r="O91" i="4" s="1"/>
  <c r="R91" i="4" s="1"/>
  <c r="U91" i="4" s="1"/>
  <c r="X91" i="4" s="1"/>
  <c r="AA91" i="4" s="1"/>
  <c r="AD91" i="4" s="1"/>
  <c r="AG91" i="4" s="1"/>
  <c r="L61" i="4"/>
  <c r="O61" i="4" s="1"/>
  <c r="R61" i="4" s="1"/>
  <c r="U61" i="4" s="1"/>
  <c r="X61" i="4" s="1"/>
  <c r="AA61" i="4" s="1"/>
  <c r="AD61" i="4" s="1"/>
  <c r="AG61" i="4" s="1"/>
  <c r="L165" i="4"/>
  <c r="O165" i="4" s="1"/>
  <c r="R165" i="4" s="1"/>
  <c r="U165" i="4" s="1"/>
  <c r="X165" i="4" s="1"/>
  <c r="AA165" i="4" s="1"/>
  <c r="AD165" i="4" s="1"/>
  <c r="AG165" i="4" s="1"/>
  <c r="L44" i="4"/>
  <c r="O44" i="4" s="1"/>
  <c r="R44" i="4" s="1"/>
  <c r="U44" i="4" s="1"/>
  <c r="X44" i="4" s="1"/>
  <c r="AA44" i="4" s="1"/>
  <c r="AD44" i="4" s="1"/>
  <c r="AG44" i="4" s="1"/>
  <c r="L29" i="4"/>
  <c r="O29" i="4" s="1"/>
  <c r="R29" i="4" s="1"/>
  <c r="U29" i="4" s="1"/>
  <c r="X29" i="4" s="1"/>
  <c r="AA29" i="4" s="1"/>
  <c r="AD29" i="4" s="1"/>
  <c r="AG29" i="4" s="1"/>
  <c r="L103" i="4"/>
  <c r="O103" i="4" s="1"/>
  <c r="R103" i="4" s="1"/>
  <c r="U103" i="4" s="1"/>
  <c r="X103" i="4" s="1"/>
  <c r="AA103" i="4" s="1"/>
  <c r="AD103" i="4" s="1"/>
  <c r="AG103" i="4" s="1"/>
  <c r="L16" i="4"/>
  <c r="O16" i="4" s="1"/>
  <c r="R16" i="4" s="1"/>
  <c r="U16" i="4" s="1"/>
  <c r="X16" i="4" s="1"/>
  <c r="AA16" i="4" s="1"/>
  <c r="AD16" i="4" s="1"/>
  <c r="AG16" i="4" s="1"/>
  <c r="L39" i="4"/>
  <c r="O39" i="4" s="1"/>
  <c r="R39" i="4" s="1"/>
  <c r="U39" i="4" s="1"/>
  <c r="X39" i="4" s="1"/>
  <c r="AA39" i="4" s="1"/>
  <c r="AD39" i="4" s="1"/>
  <c r="AG39" i="4" s="1"/>
  <c r="L25" i="4"/>
  <c r="O25" i="4" s="1"/>
  <c r="R25" i="4" s="1"/>
  <c r="U25" i="4" s="1"/>
  <c r="X25" i="4" s="1"/>
  <c r="AA25" i="4" s="1"/>
  <c r="AD25" i="4" s="1"/>
  <c r="AG25" i="4" s="1"/>
  <c r="L152" i="4"/>
  <c r="O152" i="4" s="1"/>
  <c r="R152" i="4" s="1"/>
  <c r="U152" i="4" s="1"/>
  <c r="X152" i="4" s="1"/>
  <c r="AA152" i="4" s="1"/>
  <c r="AD152" i="4" s="1"/>
  <c r="AG152" i="4" s="1"/>
  <c r="L159" i="4"/>
  <c r="O159" i="4" s="1"/>
  <c r="R159" i="4" s="1"/>
  <c r="U159" i="4" s="1"/>
  <c r="X159" i="4" s="1"/>
  <c r="AA159" i="4" s="1"/>
  <c r="AD159" i="4" s="1"/>
  <c r="AG159" i="4" s="1"/>
  <c r="L80" i="4"/>
  <c r="O80" i="4" s="1"/>
  <c r="R80" i="4" s="1"/>
  <c r="U80" i="4" s="1"/>
  <c r="X80" i="4" s="1"/>
  <c r="AA80" i="4" s="1"/>
  <c r="AD80" i="4" s="1"/>
  <c r="AG80" i="4" s="1"/>
  <c r="L111" i="4"/>
  <c r="O111" i="4" s="1"/>
  <c r="R111" i="4" s="1"/>
  <c r="U111" i="4" s="1"/>
  <c r="X111" i="4" s="1"/>
  <c r="AA111" i="4" s="1"/>
  <c r="AD111" i="4" s="1"/>
  <c r="AG111" i="4" s="1"/>
  <c r="L176" i="4"/>
  <c r="O176" i="4" s="1"/>
  <c r="R176" i="4" s="1"/>
  <c r="U176" i="4" s="1"/>
  <c r="X176" i="4" s="1"/>
  <c r="AA176" i="4" s="1"/>
  <c r="AD176" i="4" s="1"/>
  <c r="AG176" i="4" s="1"/>
  <c r="L8" i="4"/>
  <c r="O8" i="4" s="1"/>
  <c r="R8" i="4" s="1"/>
  <c r="U8" i="4" s="1"/>
  <c r="X8" i="4" s="1"/>
  <c r="AA8" i="4" s="1"/>
  <c r="AD8" i="4" s="1"/>
  <c r="AG8" i="4" s="1"/>
  <c r="L149" i="4"/>
  <c r="O149" i="4" s="1"/>
  <c r="R149" i="4" s="1"/>
  <c r="U149" i="4" s="1"/>
  <c r="X149" i="4" s="1"/>
  <c r="AA149" i="4" s="1"/>
  <c r="AD149" i="4" s="1"/>
  <c r="AG149" i="4" s="1"/>
  <c r="G199" i="41"/>
  <c r="G198" i="41"/>
  <c r="L3" i="41"/>
  <c r="J6" i="4" s="1"/>
  <c r="L168" i="4"/>
  <c r="O168" i="4" s="1"/>
  <c r="R168" i="4" s="1"/>
  <c r="U168" i="4" s="1"/>
  <c r="X168" i="4" s="1"/>
  <c r="AA168" i="4" s="1"/>
  <c r="AD168" i="4" s="1"/>
  <c r="AG168" i="4" s="1"/>
  <c r="L129" i="4"/>
  <c r="O129" i="4" s="1"/>
  <c r="R129" i="4" s="1"/>
  <c r="U129" i="4" s="1"/>
  <c r="X129" i="4" s="1"/>
  <c r="AA129" i="4" s="1"/>
  <c r="AD129" i="4" s="1"/>
  <c r="AG129" i="4" s="1"/>
  <c r="L120" i="4"/>
  <c r="O120" i="4" s="1"/>
  <c r="R120" i="4" s="1"/>
  <c r="U120" i="4" s="1"/>
  <c r="X120" i="4" s="1"/>
  <c r="AA120" i="4" s="1"/>
  <c r="AD120" i="4" s="1"/>
  <c r="AG120" i="4" s="1"/>
  <c r="L136" i="4"/>
  <c r="O136" i="4" s="1"/>
  <c r="R136" i="4" s="1"/>
  <c r="U136" i="4" s="1"/>
  <c r="X136" i="4" s="1"/>
  <c r="AA136" i="4" s="1"/>
  <c r="AD136" i="4" s="1"/>
  <c r="AG136" i="4" s="1"/>
  <c r="L105" i="4"/>
  <c r="O105" i="4" s="1"/>
  <c r="R105" i="4" s="1"/>
  <c r="U105" i="4" s="1"/>
  <c r="X105" i="4" s="1"/>
  <c r="AA105" i="4" s="1"/>
  <c r="AD105" i="4" s="1"/>
  <c r="AG105" i="4" s="1"/>
  <c r="L35" i="4"/>
  <c r="O35" i="4" s="1"/>
  <c r="R35" i="4" s="1"/>
  <c r="U35" i="4" s="1"/>
  <c r="X35" i="4" s="1"/>
  <c r="AA35" i="4" s="1"/>
  <c r="AD35" i="4" s="1"/>
  <c r="AG35" i="4" s="1"/>
  <c r="L123" i="4"/>
  <c r="O123" i="4" s="1"/>
  <c r="R123" i="4" s="1"/>
  <c r="U123" i="4" s="1"/>
  <c r="X123" i="4" s="1"/>
  <c r="AA123" i="4" s="1"/>
  <c r="AD123" i="4" s="1"/>
  <c r="AG123" i="4" s="1"/>
  <c r="L41" i="4"/>
  <c r="O41" i="4" s="1"/>
  <c r="R41" i="4" s="1"/>
  <c r="U41" i="4" s="1"/>
  <c r="X41" i="4" s="1"/>
  <c r="AA41" i="4" s="1"/>
  <c r="AD41" i="4" s="1"/>
  <c r="AG41" i="4" s="1"/>
  <c r="L127" i="4"/>
  <c r="O127" i="4" s="1"/>
  <c r="R127" i="4" s="1"/>
  <c r="U127" i="4" s="1"/>
  <c r="X127" i="4" s="1"/>
  <c r="AA127" i="4" s="1"/>
  <c r="AD127" i="4" s="1"/>
  <c r="AG127" i="4" s="1"/>
  <c r="L40" i="4"/>
  <c r="O40" i="4" s="1"/>
  <c r="R40" i="4" s="1"/>
  <c r="U40" i="4" s="1"/>
  <c r="X40" i="4" s="1"/>
  <c r="AA40" i="4" s="1"/>
  <c r="AD40" i="4" s="1"/>
  <c r="AG40" i="4" s="1"/>
  <c r="L75" i="4"/>
  <c r="O75" i="4" s="1"/>
  <c r="R75" i="4" s="1"/>
  <c r="U75" i="4" s="1"/>
  <c r="X75" i="4" s="1"/>
  <c r="AA75" i="4" s="1"/>
  <c r="AD75" i="4" s="1"/>
  <c r="AG75" i="4" s="1"/>
  <c r="L133" i="4"/>
  <c r="O133" i="4" s="1"/>
  <c r="R133" i="4" s="1"/>
  <c r="U133" i="4" s="1"/>
  <c r="X133" i="4" s="1"/>
  <c r="AA133" i="4" s="1"/>
  <c r="AD133" i="4" s="1"/>
  <c r="AG133" i="4" s="1"/>
  <c r="L59" i="4"/>
  <c r="O59" i="4" s="1"/>
  <c r="R59" i="4" s="1"/>
  <c r="U59" i="4" s="1"/>
  <c r="X59" i="4" s="1"/>
  <c r="AA59" i="4" s="1"/>
  <c r="AD59" i="4" s="1"/>
  <c r="AG59" i="4" s="1"/>
  <c r="L161" i="4"/>
  <c r="O161" i="4" s="1"/>
  <c r="R161" i="4" s="1"/>
  <c r="U161" i="4" s="1"/>
  <c r="X161" i="4" s="1"/>
  <c r="AA161" i="4" s="1"/>
  <c r="AD161" i="4" s="1"/>
  <c r="AG161" i="4" s="1"/>
  <c r="L82" i="4"/>
  <c r="O82" i="4" s="1"/>
  <c r="R82" i="4" s="1"/>
  <c r="U82" i="4" s="1"/>
  <c r="X82" i="4" s="1"/>
  <c r="AA82" i="4" s="1"/>
  <c r="AD82" i="4" s="1"/>
  <c r="AG82" i="4" s="1"/>
  <c r="L146" i="4"/>
  <c r="O146" i="4" s="1"/>
  <c r="R146" i="4" s="1"/>
  <c r="U146" i="4" s="1"/>
  <c r="X146" i="4" s="1"/>
  <c r="AA146" i="4" s="1"/>
  <c r="AD146" i="4" s="1"/>
  <c r="AG146" i="4" s="1"/>
  <c r="L180" i="4"/>
  <c r="O180" i="4" s="1"/>
  <c r="R180" i="4" s="1"/>
  <c r="U180" i="4" s="1"/>
  <c r="X180" i="4" s="1"/>
  <c r="AA180" i="4" s="1"/>
  <c r="AD180" i="4" s="1"/>
  <c r="AG180" i="4" s="1"/>
  <c r="L150" i="4"/>
  <c r="O150" i="4" s="1"/>
  <c r="R150" i="4" s="1"/>
  <c r="U150" i="4" s="1"/>
  <c r="X150" i="4" s="1"/>
  <c r="AA150" i="4" s="1"/>
  <c r="AD150" i="4" s="1"/>
  <c r="AG150" i="4" s="1"/>
  <c r="L85" i="4"/>
  <c r="O85" i="4" s="1"/>
  <c r="R85" i="4" s="1"/>
  <c r="U85" i="4" s="1"/>
  <c r="X85" i="4" s="1"/>
  <c r="AA85" i="4" s="1"/>
  <c r="AD85" i="4" s="1"/>
  <c r="AG85" i="4" s="1"/>
  <c r="G198" i="40"/>
  <c r="G199" i="40"/>
  <c r="L3" i="40"/>
  <c r="G6" i="4" s="1"/>
  <c r="I6" i="4" s="1"/>
  <c r="G199" i="45"/>
  <c r="G198" i="45"/>
  <c r="L3" i="45"/>
  <c r="G5" i="50" l="1"/>
  <c r="I5" i="50" s="1"/>
  <c r="L5" i="50" s="1"/>
  <c r="AH8" i="4" s="1"/>
  <c r="G7" i="50"/>
  <c r="I7" i="50" s="1"/>
  <c r="L7" i="50" s="1"/>
  <c r="AH10" i="4" s="1"/>
  <c r="G9" i="50"/>
  <c r="I9" i="50" s="1"/>
  <c r="L9" i="50" s="1"/>
  <c r="AH12" i="4" s="1"/>
  <c r="G11" i="50"/>
  <c r="I11" i="50" s="1"/>
  <c r="L11" i="50" s="1"/>
  <c r="AH14" i="4" s="1"/>
  <c r="G13" i="50"/>
  <c r="I13" i="50" s="1"/>
  <c r="L13" i="50" s="1"/>
  <c r="AH16" i="4" s="1"/>
  <c r="AJ16" i="4" s="1"/>
  <c r="AM16" i="4" s="1"/>
  <c r="AN16" i="4" s="1"/>
  <c r="AQ16" i="4" s="1"/>
  <c r="G15" i="50"/>
  <c r="I15" i="50" s="1"/>
  <c r="L15" i="50" s="1"/>
  <c r="AH18" i="4" s="1"/>
  <c r="AJ18" i="4" s="1"/>
  <c r="AM18" i="4" s="1"/>
  <c r="AN18" i="4" s="1"/>
  <c r="AQ18" i="4" s="1"/>
  <c r="G17" i="50"/>
  <c r="I17" i="50" s="1"/>
  <c r="L17" i="50" s="1"/>
  <c r="AH20" i="4" s="1"/>
  <c r="AJ20" i="4" s="1"/>
  <c r="AM20" i="4" s="1"/>
  <c r="AN20" i="4" s="1"/>
  <c r="AQ20" i="4" s="1"/>
  <c r="G19" i="50"/>
  <c r="I19" i="50" s="1"/>
  <c r="L19" i="50" s="1"/>
  <c r="AH22" i="4" s="1"/>
  <c r="AJ22" i="4" s="1"/>
  <c r="AM22" i="4" s="1"/>
  <c r="AN22" i="4" s="1"/>
  <c r="AQ22" i="4" s="1"/>
  <c r="G21" i="50"/>
  <c r="I21" i="50" s="1"/>
  <c r="L21" i="50" s="1"/>
  <c r="AH24" i="4" s="1"/>
  <c r="G23" i="50"/>
  <c r="I23" i="50" s="1"/>
  <c r="L23" i="50" s="1"/>
  <c r="AH26" i="4" s="1"/>
  <c r="G25" i="50"/>
  <c r="I25" i="50" s="1"/>
  <c r="L25" i="50" s="1"/>
  <c r="AH28" i="4" s="1"/>
  <c r="G27" i="50"/>
  <c r="I27" i="50" s="1"/>
  <c r="L27" i="50" s="1"/>
  <c r="AH30" i="4" s="1"/>
  <c r="G29" i="50"/>
  <c r="I29" i="50" s="1"/>
  <c r="L29" i="50" s="1"/>
  <c r="AH32" i="4" s="1"/>
  <c r="G31" i="50"/>
  <c r="I31" i="50" s="1"/>
  <c r="L31" i="50" s="1"/>
  <c r="AH34" i="4" s="1"/>
  <c r="AJ34" i="4" s="1"/>
  <c r="AM34" i="4" s="1"/>
  <c r="AN34" i="4" s="1"/>
  <c r="AQ34" i="4" s="1"/>
  <c r="G33" i="50"/>
  <c r="I33" i="50" s="1"/>
  <c r="L33" i="50" s="1"/>
  <c r="AH36" i="4" s="1"/>
  <c r="AJ36" i="4" s="1"/>
  <c r="AM36" i="4" s="1"/>
  <c r="AN36" i="4" s="1"/>
  <c r="AQ36" i="4" s="1"/>
  <c r="G35" i="50"/>
  <c r="I35" i="50" s="1"/>
  <c r="L35" i="50" s="1"/>
  <c r="AH38" i="4" s="1"/>
  <c r="AJ38" i="4" s="1"/>
  <c r="AM38" i="4" s="1"/>
  <c r="AN38" i="4" s="1"/>
  <c r="AQ38" i="4" s="1"/>
  <c r="G37" i="50"/>
  <c r="I37" i="50" s="1"/>
  <c r="L37" i="50" s="1"/>
  <c r="AH40" i="4" s="1"/>
  <c r="G39" i="50"/>
  <c r="I39" i="50" s="1"/>
  <c r="L39" i="50" s="1"/>
  <c r="AH42" i="4" s="1"/>
  <c r="G41" i="50"/>
  <c r="I41" i="50" s="1"/>
  <c r="L41" i="50" s="1"/>
  <c r="AH44" i="4" s="1"/>
  <c r="G43" i="50"/>
  <c r="I43" i="50" s="1"/>
  <c r="L43" i="50" s="1"/>
  <c r="AH46" i="4" s="1"/>
  <c r="G45" i="50"/>
  <c r="I45" i="50" s="1"/>
  <c r="L45" i="50" s="1"/>
  <c r="AH48" i="4" s="1"/>
  <c r="AJ48" i="4" s="1"/>
  <c r="AM48" i="4" s="1"/>
  <c r="AN48" i="4" s="1"/>
  <c r="AQ48" i="4" s="1"/>
  <c r="G47" i="50"/>
  <c r="I47" i="50" s="1"/>
  <c r="L47" i="50" s="1"/>
  <c r="AH50" i="4" s="1"/>
  <c r="AJ50" i="4" s="1"/>
  <c r="AM50" i="4" s="1"/>
  <c r="AN50" i="4" s="1"/>
  <c r="G49" i="50"/>
  <c r="I49" i="50" s="1"/>
  <c r="L49" i="50" s="1"/>
  <c r="AH52" i="4" s="1"/>
  <c r="AJ52" i="4" s="1"/>
  <c r="AM52" i="4" s="1"/>
  <c r="AN52" i="4" s="1"/>
  <c r="AQ52" i="4" s="1"/>
  <c r="G51" i="50"/>
  <c r="I51" i="50" s="1"/>
  <c r="L51" i="50" s="1"/>
  <c r="AH54" i="4" s="1"/>
  <c r="AJ54" i="4" s="1"/>
  <c r="AM54" i="4" s="1"/>
  <c r="AN54" i="4" s="1"/>
  <c r="AQ54" i="4" s="1"/>
  <c r="G53" i="50"/>
  <c r="I53" i="50" s="1"/>
  <c r="L53" i="50" s="1"/>
  <c r="AH56" i="4" s="1"/>
  <c r="G55" i="50"/>
  <c r="I55" i="50" s="1"/>
  <c r="L55" i="50" s="1"/>
  <c r="AH58" i="4" s="1"/>
  <c r="G57" i="50"/>
  <c r="I57" i="50" s="1"/>
  <c r="L57" i="50" s="1"/>
  <c r="AH60" i="4" s="1"/>
  <c r="G59" i="50"/>
  <c r="I59" i="50" s="1"/>
  <c r="L59" i="50" s="1"/>
  <c r="AH62" i="4" s="1"/>
  <c r="G61" i="50"/>
  <c r="I61" i="50" s="1"/>
  <c r="L61" i="50" s="1"/>
  <c r="AH64" i="4" s="1"/>
  <c r="G63" i="50"/>
  <c r="I63" i="50" s="1"/>
  <c r="L63" i="50" s="1"/>
  <c r="AH66" i="4" s="1"/>
  <c r="AJ66" i="4" s="1"/>
  <c r="AM66" i="4" s="1"/>
  <c r="AN66" i="4" s="1"/>
  <c r="AQ66" i="4" s="1"/>
  <c r="G65" i="50"/>
  <c r="I65" i="50" s="1"/>
  <c r="L65" i="50" s="1"/>
  <c r="AH68" i="4" s="1"/>
  <c r="G67" i="50"/>
  <c r="I67" i="50" s="1"/>
  <c r="L67" i="50" s="1"/>
  <c r="AH70" i="4" s="1"/>
  <c r="AJ70" i="4" s="1"/>
  <c r="AM70" i="4" s="1"/>
  <c r="AN70" i="4" s="1"/>
  <c r="AQ70" i="4" s="1"/>
  <c r="G69" i="50"/>
  <c r="I69" i="50" s="1"/>
  <c r="L69" i="50" s="1"/>
  <c r="AH72" i="4" s="1"/>
  <c r="G71" i="50"/>
  <c r="I71" i="50" s="1"/>
  <c r="L71" i="50" s="1"/>
  <c r="AH74" i="4" s="1"/>
  <c r="AJ74" i="4" s="1"/>
  <c r="AM74" i="4" s="1"/>
  <c r="AN74" i="4" s="1"/>
  <c r="AQ74" i="4" s="1"/>
  <c r="G73" i="50"/>
  <c r="I73" i="50" s="1"/>
  <c r="L73" i="50" s="1"/>
  <c r="AH76" i="4" s="1"/>
  <c r="AJ76" i="4" s="1"/>
  <c r="AM76" i="4" s="1"/>
  <c r="AN76" i="4" s="1"/>
  <c r="G75" i="50"/>
  <c r="I75" i="50" s="1"/>
  <c r="L75" i="50" s="1"/>
  <c r="AH78" i="4" s="1"/>
  <c r="G77" i="50"/>
  <c r="I77" i="50" s="1"/>
  <c r="L77" i="50" s="1"/>
  <c r="AH80" i="4" s="1"/>
  <c r="AJ80" i="4" s="1"/>
  <c r="AM80" i="4" s="1"/>
  <c r="AN80" i="4" s="1"/>
  <c r="AQ80" i="4" s="1"/>
  <c r="G79" i="50"/>
  <c r="I79" i="50" s="1"/>
  <c r="L79" i="50" s="1"/>
  <c r="AH82" i="4" s="1"/>
  <c r="AJ82" i="4" s="1"/>
  <c r="AM82" i="4" s="1"/>
  <c r="AN82" i="4" s="1"/>
  <c r="AQ82" i="4" s="1"/>
  <c r="G81" i="50"/>
  <c r="I81" i="50" s="1"/>
  <c r="L81" i="50" s="1"/>
  <c r="AH84" i="4" s="1"/>
  <c r="AJ84" i="4" s="1"/>
  <c r="AM84" i="4" s="1"/>
  <c r="AN84" i="4" s="1"/>
  <c r="AQ84" i="4" s="1"/>
  <c r="G83" i="50"/>
  <c r="I83" i="50" s="1"/>
  <c r="L83" i="50" s="1"/>
  <c r="AH86" i="4" s="1"/>
  <c r="AJ86" i="4" s="1"/>
  <c r="AM86" i="4" s="1"/>
  <c r="AN86" i="4" s="1"/>
  <c r="G85" i="50"/>
  <c r="I85" i="50" s="1"/>
  <c r="L85" i="50" s="1"/>
  <c r="AH88" i="4" s="1"/>
  <c r="AJ88" i="4" s="1"/>
  <c r="AM88" i="4" s="1"/>
  <c r="AN88" i="4" s="1"/>
  <c r="AQ88" i="4" s="1"/>
  <c r="G87" i="50"/>
  <c r="I87" i="50" s="1"/>
  <c r="L87" i="50" s="1"/>
  <c r="AH90" i="4" s="1"/>
  <c r="AJ90" i="4" s="1"/>
  <c r="AM90" i="4" s="1"/>
  <c r="AN90" i="4" s="1"/>
  <c r="AQ90" i="4" s="1"/>
  <c r="G89" i="50"/>
  <c r="I89" i="50" s="1"/>
  <c r="L89" i="50" s="1"/>
  <c r="AH92" i="4" s="1"/>
  <c r="AJ92" i="4" s="1"/>
  <c r="AM92" i="4" s="1"/>
  <c r="AN92" i="4" s="1"/>
  <c r="AQ92" i="4" s="1"/>
  <c r="G91" i="50"/>
  <c r="I91" i="50" s="1"/>
  <c r="L91" i="50" s="1"/>
  <c r="AH94" i="4" s="1"/>
  <c r="G93" i="50"/>
  <c r="I93" i="50" s="1"/>
  <c r="L93" i="50" s="1"/>
  <c r="AH96" i="4" s="1"/>
  <c r="AJ96" i="4" s="1"/>
  <c r="AM96" i="4" s="1"/>
  <c r="AN96" i="4" s="1"/>
  <c r="AQ96" i="4" s="1"/>
  <c r="G95" i="50"/>
  <c r="I95" i="50" s="1"/>
  <c r="L95" i="50" s="1"/>
  <c r="AH98" i="4" s="1"/>
  <c r="AJ98" i="4" s="1"/>
  <c r="AM98" i="4" s="1"/>
  <c r="AN98" i="4" s="1"/>
  <c r="G97" i="50"/>
  <c r="I97" i="50" s="1"/>
  <c r="L97" i="50" s="1"/>
  <c r="AH100" i="4" s="1"/>
  <c r="AJ100" i="4" s="1"/>
  <c r="AM100" i="4" s="1"/>
  <c r="AN100" i="4" s="1"/>
  <c r="AQ100" i="4" s="1"/>
  <c r="G99" i="50"/>
  <c r="I99" i="50" s="1"/>
  <c r="L99" i="50" s="1"/>
  <c r="AH102" i="4" s="1"/>
  <c r="AJ102" i="4" s="1"/>
  <c r="AM102" i="4" s="1"/>
  <c r="AN102" i="4" s="1"/>
  <c r="AQ102" i="4" s="1"/>
  <c r="G101" i="50"/>
  <c r="I101" i="50" s="1"/>
  <c r="L101" i="50" s="1"/>
  <c r="AH104" i="4" s="1"/>
  <c r="G103" i="50"/>
  <c r="I103" i="50" s="1"/>
  <c r="L103" i="50" s="1"/>
  <c r="AH106" i="4" s="1"/>
  <c r="G105" i="50"/>
  <c r="I105" i="50" s="1"/>
  <c r="L105" i="50" s="1"/>
  <c r="AH108" i="4" s="1"/>
  <c r="AJ108" i="4" s="1"/>
  <c r="AM108" i="4" s="1"/>
  <c r="AN108" i="4" s="1"/>
  <c r="AQ108" i="4" s="1"/>
  <c r="G3" i="50"/>
  <c r="I3" i="50" s="1"/>
  <c r="G4" i="50"/>
  <c r="I4" i="50" s="1"/>
  <c r="L4" i="50" s="1"/>
  <c r="AH7" i="4" s="1"/>
  <c r="G6" i="50"/>
  <c r="I6" i="50" s="1"/>
  <c r="L6" i="50" s="1"/>
  <c r="AH9" i="4" s="1"/>
  <c r="AJ9" i="4" s="1"/>
  <c r="AM9" i="4" s="1"/>
  <c r="AN9" i="4" s="1"/>
  <c r="AQ9" i="4" s="1"/>
  <c r="G8" i="50"/>
  <c r="I8" i="50" s="1"/>
  <c r="L8" i="50" s="1"/>
  <c r="AH11" i="4" s="1"/>
  <c r="AJ11" i="4" s="1"/>
  <c r="AM11" i="4" s="1"/>
  <c r="AN11" i="4" s="1"/>
  <c r="AQ11" i="4" s="1"/>
  <c r="G10" i="50"/>
  <c r="I10" i="50" s="1"/>
  <c r="L10" i="50" s="1"/>
  <c r="AH13" i="4" s="1"/>
  <c r="AJ13" i="4" s="1"/>
  <c r="AM13" i="4" s="1"/>
  <c r="AN13" i="4" s="1"/>
  <c r="G12" i="50"/>
  <c r="I12" i="50" s="1"/>
  <c r="L12" i="50" s="1"/>
  <c r="AH15" i="4" s="1"/>
  <c r="G14" i="50"/>
  <c r="I14" i="50" s="1"/>
  <c r="L14" i="50" s="1"/>
  <c r="AH17" i="4" s="1"/>
  <c r="AJ17" i="4" s="1"/>
  <c r="AM17" i="4" s="1"/>
  <c r="AN17" i="4" s="1"/>
  <c r="AQ17" i="4" s="1"/>
  <c r="G16" i="50"/>
  <c r="I16" i="50" s="1"/>
  <c r="L16" i="50" s="1"/>
  <c r="AH19" i="4" s="1"/>
  <c r="AJ19" i="4" s="1"/>
  <c r="AM19" i="4" s="1"/>
  <c r="AN19" i="4" s="1"/>
  <c r="AQ19" i="4" s="1"/>
  <c r="G18" i="50"/>
  <c r="I18" i="50" s="1"/>
  <c r="L18" i="50" s="1"/>
  <c r="AH21" i="4" s="1"/>
  <c r="G20" i="50"/>
  <c r="I20" i="50" s="1"/>
  <c r="L20" i="50" s="1"/>
  <c r="AH23" i="4" s="1"/>
  <c r="G22" i="50"/>
  <c r="I22" i="50" s="1"/>
  <c r="L22" i="50" s="1"/>
  <c r="AH25" i="4" s="1"/>
  <c r="AJ25" i="4" s="1"/>
  <c r="AM25" i="4" s="1"/>
  <c r="AN25" i="4" s="1"/>
  <c r="G24" i="50"/>
  <c r="I24" i="50" s="1"/>
  <c r="L24" i="50" s="1"/>
  <c r="AH27" i="4" s="1"/>
  <c r="AJ27" i="4" s="1"/>
  <c r="AM27" i="4" s="1"/>
  <c r="AN27" i="4" s="1"/>
  <c r="AQ27" i="4" s="1"/>
  <c r="G26" i="50"/>
  <c r="I26" i="50" s="1"/>
  <c r="L26" i="50" s="1"/>
  <c r="AH29" i="4" s="1"/>
  <c r="AJ29" i="4" s="1"/>
  <c r="AM29" i="4" s="1"/>
  <c r="AN29" i="4" s="1"/>
  <c r="G28" i="50"/>
  <c r="I28" i="50" s="1"/>
  <c r="L28" i="50" s="1"/>
  <c r="AH31" i="4" s="1"/>
  <c r="AJ31" i="4" s="1"/>
  <c r="AM31" i="4" s="1"/>
  <c r="AN31" i="4" s="1"/>
  <c r="AQ31" i="4" s="1"/>
  <c r="G30" i="50"/>
  <c r="I30" i="50" s="1"/>
  <c r="L30" i="50" s="1"/>
  <c r="AH33" i="4" s="1"/>
  <c r="AJ33" i="4" s="1"/>
  <c r="AM33" i="4" s="1"/>
  <c r="AN33" i="4" s="1"/>
  <c r="AQ33" i="4" s="1"/>
  <c r="G32" i="50"/>
  <c r="I32" i="50" s="1"/>
  <c r="L32" i="50" s="1"/>
  <c r="AH35" i="4" s="1"/>
  <c r="AJ35" i="4" s="1"/>
  <c r="AM35" i="4" s="1"/>
  <c r="AN35" i="4" s="1"/>
  <c r="AQ35" i="4" s="1"/>
  <c r="G34" i="50"/>
  <c r="I34" i="50" s="1"/>
  <c r="L34" i="50" s="1"/>
  <c r="AH37" i="4" s="1"/>
  <c r="G36" i="50"/>
  <c r="I36" i="50" s="1"/>
  <c r="L36" i="50" s="1"/>
  <c r="AH39" i="4" s="1"/>
  <c r="AJ39" i="4" s="1"/>
  <c r="AM39" i="4" s="1"/>
  <c r="AN39" i="4" s="1"/>
  <c r="G38" i="50"/>
  <c r="I38" i="50" s="1"/>
  <c r="L38" i="50" s="1"/>
  <c r="AH41" i="4" s="1"/>
  <c r="AJ41" i="4" s="1"/>
  <c r="AM41" i="4" s="1"/>
  <c r="AN41" i="4" s="1"/>
  <c r="AQ41" i="4" s="1"/>
  <c r="G40" i="50"/>
  <c r="I40" i="50" s="1"/>
  <c r="L40" i="50" s="1"/>
  <c r="AH43" i="4" s="1"/>
  <c r="AJ43" i="4" s="1"/>
  <c r="AM43" i="4" s="1"/>
  <c r="AN43" i="4" s="1"/>
  <c r="AQ43" i="4" s="1"/>
  <c r="G42" i="50"/>
  <c r="I42" i="50" s="1"/>
  <c r="L42" i="50" s="1"/>
  <c r="AH45" i="4" s="1"/>
  <c r="AJ45" i="4" s="1"/>
  <c r="AM45" i="4" s="1"/>
  <c r="AN45" i="4" s="1"/>
  <c r="G44" i="50"/>
  <c r="I44" i="50" s="1"/>
  <c r="L44" i="50" s="1"/>
  <c r="AH47" i="4" s="1"/>
  <c r="G46" i="50"/>
  <c r="I46" i="50" s="1"/>
  <c r="L46" i="50" s="1"/>
  <c r="AH49" i="4" s="1"/>
  <c r="G48" i="50"/>
  <c r="I48" i="50" s="1"/>
  <c r="L48" i="50" s="1"/>
  <c r="AH51" i="4" s="1"/>
  <c r="G50" i="50"/>
  <c r="I50" i="50" s="1"/>
  <c r="L50" i="50" s="1"/>
  <c r="AH53" i="4" s="1"/>
  <c r="G52" i="50"/>
  <c r="I52" i="50" s="1"/>
  <c r="L52" i="50" s="1"/>
  <c r="AH55" i="4" s="1"/>
  <c r="AJ55" i="4" s="1"/>
  <c r="AM55" i="4" s="1"/>
  <c r="AN55" i="4" s="1"/>
  <c r="AQ55" i="4" s="1"/>
  <c r="G54" i="50"/>
  <c r="I54" i="50" s="1"/>
  <c r="L54" i="50" s="1"/>
  <c r="AH57" i="4" s="1"/>
  <c r="AJ57" i="4" s="1"/>
  <c r="AM57" i="4" s="1"/>
  <c r="AN57" i="4" s="1"/>
  <c r="AQ57" i="4" s="1"/>
  <c r="G56" i="50"/>
  <c r="I56" i="50" s="1"/>
  <c r="L56" i="50" s="1"/>
  <c r="AH59" i="4" s="1"/>
  <c r="AJ59" i="4" s="1"/>
  <c r="AM59" i="4" s="1"/>
  <c r="AN59" i="4" s="1"/>
  <c r="AQ59" i="4" s="1"/>
  <c r="G58" i="50"/>
  <c r="I58" i="50" s="1"/>
  <c r="L58" i="50" s="1"/>
  <c r="AH61" i="4" s="1"/>
  <c r="AJ61" i="4" s="1"/>
  <c r="AM61" i="4" s="1"/>
  <c r="AN61" i="4" s="1"/>
  <c r="AQ61" i="4" s="1"/>
  <c r="G60" i="50"/>
  <c r="I60" i="50" s="1"/>
  <c r="L60" i="50" s="1"/>
  <c r="AH63" i="4" s="1"/>
  <c r="G62" i="50"/>
  <c r="I62" i="50" s="1"/>
  <c r="L62" i="50" s="1"/>
  <c r="AH65" i="4" s="1"/>
  <c r="AJ65" i="4" s="1"/>
  <c r="AM65" i="4" s="1"/>
  <c r="AN65" i="4" s="1"/>
  <c r="AQ65" i="4" s="1"/>
  <c r="G64" i="50"/>
  <c r="I64" i="50" s="1"/>
  <c r="L64" i="50" s="1"/>
  <c r="AH67" i="4" s="1"/>
  <c r="AJ67" i="4" s="1"/>
  <c r="AM67" i="4" s="1"/>
  <c r="AN67" i="4" s="1"/>
  <c r="AQ67" i="4" s="1"/>
  <c r="G66" i="50"/>
  <c r="I66" i="50" s="1"/>
  <c r="L66" i="50" s="1"/>
  <c r="AH69" i="4" s="1"/>
  <c r="G68" i="50"/>
  <c r="I68" i="50" s="1"/>
  <c r="L68" i="50" s="1"/>
  <c r="AH71" i="4" s="1"/>
  <c r="AJ71" i="4" s="1"/>
  <c r="AM71" i="4" s="1"/>
  <c r="AN71" i="4" s="1"/>
  <c r="G70" i="50"/>
  <c r="I70" i="50" s="1"/>
  <c r="L70" i="50" s="1"/>
  <c r="AH73" i="4" s="1"/>
  <c r="AJ73" i="4" s="1"/>
  <c r="AM73" i="4" s="1"/>
  <c r="AN73" i="4" s="1"/>
  <c r="AQ73" i="4" s="1"/>
  <c r="G72" i="50"/>
  <c r="I72" i="50" s="1"/>
  <c r="L72" i="50" s="1"/>
  <c r="AH75" i="4" s="1"/>
  <c r="AJ75" i="4" s="1"/>
  <c r="AM75" i="4" s="1"/>
  <c r="AN75" i="4" s="1"/>
  <c r="AQ75" i="4" s="1"/>
  <c r="G74" i="50"/>
  <c r="I74" i="50" s="1"/>
  <c r="L74" i="50" s="1"/>
  <c r="AH77" i="4" s="1"/>
  <c r="G76" i="50"/>
  <c r="I76" i="50" s="1"/>
  <c r="L76" i="50" s="1"/>
  <c r="AH79" i="4" s="1"/>
  <c r="AJ79" i="4" s="1"/>
  <c r="AM79" i="4" s="1"/>
  <c r="AN79" i="4" s="1"/>
  <c r="AQ79" i="4" s="1"/>
  <c r="G78" i="50"/>
  <c r="I78" i="50" s="1"/>
  <c r="L78" i="50" s="1"/>
  <c r="AH81" i="4" s="1"/>
  <c r="AJ81" i="4" s="1"/>
  <c r="AM81" i="4" s="1"/>
  <c r="AN81" i="4" s="1"/>
  <c r="AQ81" i="4" s="1"/>
  <c r="G80" i="50"/>
  <c r="I80" i="50" s="1"/>
  <c r="L80" i="50" s="1"/>
  <c r="AH83" i="4" s="1"/>
  <c r="AJ83" i="4" s="1"/>
  <c r="AM83" i="4" s="1"/>
  <c r="AN83" i="4" s="1"/>
  <c r="AQ83" i="4" s="1"/>
  <c r="G82" i="50"/>
  <c r="I82" i="50" s="1"/>
  <c r="L82" i="50" s="1"/>
  <c r="AH85" i="4" s="1"/>
  <c r="G84" i="50"/>
  <c r="I84" i="50" s="1"/>
  <c r="L84" i="50" s="1"/>
  <c r="AH87" i="4" s="1"/>
  <c r="AJ87" i="4" s="1"/>
  <c r="AM87" i="4" s="1"/>
  <c r="AN87" i="4" s="1"/>
  <c r="AQ87" i="4" s="1"/>
  <c r="G86" i="50"/>
  <c r="I86" i="50" s="1"/>
  <c r="L86" i="50" s="1"/>
  <c r="AH89" i="4" s="1"/>
  <c r="G88" i="50"/>
  <c r="I88" i="50" s="1"/>
  <c r="L88" i="50" s="1"/>
  <c r="AH91" i="4" s="1"/>
  <c r="AJ91" i="4" s="1"/>
  <c r="AM91" i="4" s="1"/>
  <c r="AN91" i="4" s="1"/>
  <c r="AQ91" i="4" s="1"/>
  <c r="G90" i="50"/>
  <c r="I90" i="50" s="1"/>
  <c r="L90" i="50" s="1"/>
  <c r="AH93" i="4" s="1"/>
  <c r="AJ93" i="4" s="1"/>
  <c r="AM93" i="4" s="1"/>
  <c r="AN93" i="4" s="1"/>
  <c r="AQ93" i="4" s="1"/>
  <c r="G92" i="50"/>
  <c r="I92" i="50" s="1"/>
  <c r="L92" i="50" s="1"/>
  <c r="AH95" i="4" s="1"/>
  <c r="G94" i="50"/>
  <c r="I94" i="50" s="1"/>
  <c r="L94" i="50" s="1"/>
  <c r="AH97" i="4" s="1"/>
  <c r="G96" i="50"/>
  <c r="I96" i="50" s="1"/>
  <c r="L96" i="50" s="1"/>
  <c r="AH99" i="4" s="1"/>
  <c r="AJ99" i="4" s="1"/>
  <c r="AM99" i="4" s="1"/>
  <c r="AN99" i="4" s="1"/>
  <c r="G98" i="50"/>
  <c r="I98" i="50" s="1"/>
  <c r="L98" i="50" s="1"/>
  <c r="AH101" i="4" s="1"/>
  <c r="G100" i="50"/>
  <c r="I100" i="50" s="1"/>
  <c r="L100" i="50" s="1"/>
  <c r="AH103" i="4" s="1"/>
  <c r="AJ103" i="4" s="1"/>
  <c r="AM103" i="4" s="1"/>
  <c r="AN103" i="4" s="1"/>
  <c r="AQ103" i="4" s="1"/>
  <c r="G102" i="50"/>
  <c r="I102" i="50" s="1"/>
  <c r="L102" i="50" s="1"/>
  <c r="AH105" i="4" s="1"/>
  <c r="AJ105" i="4" s="1"/>
  <c r="AM105" i="4" s="1"/>
  <c r="AN105" i="4" s="1"/>
  <c r="G104" i="50"/>
  <c r="I104" i="50" s="1"/>
  <c r="L104" i="50" s="1"/>
  <c r="AH107" i="4" s="1"/>
  <c r="AJ107" i="4" s="1"/>
  <c r="AM107" i="4" s="1"/>
  <c r="AN107" i="4" s="1"/>
  <c r="G106" i="50"/>
  <c r="I106" i="50" s="1"/>
  <c r="L106" i="50" s="1"/>
  <c r="AH109" i="4" s="1"/>
  <c r="AJ109" i="4" s="1"/>
  <c r="AM109" i="4" s="1"/>
  <c r="AN109" i="4" s="1"/>
  <c r="AQ109" i="4" s="1"/>
  <c r="G108" i="50"/>
  <c r="I108" i="50" s="1"/>
  <c r="L108" i="50" s="1"/>
  <c r="AH111" i="4" s="1"/>
  <c r="AJ111" i="4" s="1"/>
  <c r="AM111" i="4" s="1"/>
  <c r="AN111" i="4" s="1"/>
  <c r="AQ111" i="4" s="1"/>
  <c r="G110" i="50"/>
  <c r="I110" i="50" s="1"/>
  <c r="L110" i="50" s="1"/>
  <c r="AH113" i="4" s="1"/>
  <c r="G112" i="50"/>
  <c r="I112" i="50" s="1"/>
  <c r="L112" i="50" s="1"/>
  <c r="AH115" i="4" s="1"/>
  <c r="AJ115" i="4" s="1"/>
  <c r="AM115" i="4" s="1"/>
  <c r="AN115" i="4" s="1"/>
  <c r="AQ115" i="4" s="1"/>
  <c r="G114" i="50"/>
  <c r="I114" i="50" s="1"/>
  <c r="L114" i="50" s="1"/>
  <c r="AH117" i="4" s="1"/>
  <c r="G116" i="50"/>
  <c r="I116" i="50" s="1"/>
  <c r="L116" i="50" s="1"/>
  <c r="AH119" i="4" s="1"/>
  <c r="AJ119" i="4" s="1"/>
  <c r="AM119" i="4" s="1"/>
  <c r="AN119" i="4" s="1"/>
  <c r="AQ119" i="4" s="1"/>
  <c r="G118" i="50"/>
  <c r="I118" i="50" s="1"/>
  <c r="L118" i="50" s="1"/>
  <c r="AH121" i="4" s="1"/>
  <c r="AJ121" i="4" s="1"/>
  <c r="AM121" i="4" s="1"/>
  <c r="AN121" i="4" s="1"/>
  <c r="AQ121" i="4" s="1"/>
  <c r="G120" i="50"/>
  <c r="I120" i="50" s="1"/>
  <c r="L120" i="50" s="1"/>
  <c r="AH123" i="4" s="1"/>
  <c r="AJ123" i="4" s="1"/>
  <c r="AM123" i="4" s="1"/>
  <c r="AN123" i="4" s="1"/>
  <c r="AQ123" i="4" s="1"/>
  <c r="G122" i="50"/>
  <c r="I122" i="50" s="1"/>
  <c r="L122" i="50" s="1"/>
  <c r="AH125" i="4" s="1"/>
  <c r="AJ125" i="4" s="1"/>
  <c r="AM125" i="4" s="1"/>
  <c r="AN125" i="4" s="1"/>
  <c r="AQ125" i="4" s="1"/>
  <c r="G124" i="50"/>
  <c r="I124" i="50" s="1"/>
  <c r="L124" i="50" s="1"/>
  <c r="AH127" i="4" s="1"/>
  <c r="AJ127" i="4" s="1"/>
  <c r="AM127" i="4" s="1"/>
  <c r="AN127" i="4" s="1"/>
  <c r="AQ127" i="4" s="1"/>
  <c r="G126" i="50"/>
  <c r="I126" i="50" s="1"/>
  <c r="L126" i="50" s="1"/>
  <c r="AH129" i="4" s="1"/>
  <c r="AJ129" i="4" s="1"/>
  <c r="AM129" i="4" s="1"/>
  <c r="AN129" i="4" s="1"/>
  <c r="G128" i="50"/>
  <c r="I128" i="50" s="1"/>
  <c r="L128" i="50" s="1"/>
  <c r="AH131" i="4" s="1"/>
  <c r="AJ131" i="4" s="1"/>
  <c r="AM131" i="4" s="1"/>
  <c r="AN131" i="4" s="1"/>
  <c r="AQ131" i="4" s="1"/>
  <c r="G130" i="50"/>
  <c r="I130" i="50" s="1"/>
  <c r="L130" i="50" s="1"/>
  <c r="AH133" i="4" s="1"/>
  <c r="AJ133" i="4" s="1"/>
  <c r="AM133" i="4" s="1"/>
  <c r="AN133" i="4" s="1"/>
  <c r="AQ133" i="4" s="1"/>
  <c r="G132" i="50"/>
  <c r="I132" i="50" s="1"/>
  <c r="L132" i="50" s="1"/>
  <c r="AH135" i="4" s="1"/>
  <c r="AJ135" i="4" s="1"/>
  <c r="AM135" i="4" s="1"/>
  <c r="AN135" i="4" s="1"/>
  <c r="G134" i="50"/>
  <c r="I134" i="50" s="1"/>
  <c r="L134" i="50" s="1"/>
  <c r="AH137" i="4" s="1"/>
  <c r="AJ137" i="4" s="1"/>
  <c r="AM137" i="4" s="1"/>
  <c r="AN137" i="4" s="1"/>
  <c r="AQ137" i="4" s="1"/>
  <c r="G136" i="50"/>
  <c r="I136" i="50" s="1"/>
  <c r="L136" i="50" s="1"/>
  <c r="AH139" i="4" s="1"/>
  <c r="AJ139" i="4" s="1"/>
  <c r="AM139" i="4" s="1"/>
  <c r="AN139" i="4" s="1"/>
  <c r="AQ139" i="4" s="1"/>
  <c r="G138" i="50"/>
  <c r="I138" i="50" s="1"/>
  <c r="L138" i="50" s="1"/>
  <c r="AH141" i="4" s="1"/>
  <c r="AJ141" i="4" s="1"/>
  <c r="AM141" i="4" s="1"/>
  <c r="AN141" i="4" s="1"/>
  <c r="AQ141" i="4" s="1"/>
  <c r="G140" i="50"/>
  <c r="I140" i="50" s="1"/>
  <c r="L140" i="50" s="1"/>
  <c r="AH143" i="4" s="1"/>
  <c r="AJ143" i="4" s="1"/>
  <c r="AM143" i="4" s="1"/>
  <c r="AN143" i="4" s="1"/>
  <c r="AQ143" i="4" s="1"/>
  <c r="G142" i="50"/>
  <c r="I142" i="50" s="1"/>
  <c r="L142" i="50" s="1"/>
  <c r="AH145" i="4" s="1"/>
  <c r="G144" i="50"/>
  <c r="I144" i="50" s="1"/>
  <c r="L144" i="50" s="1"/>
  <c r="AH147" i="4" s="1"/>
  <c r="AJ147" i="4" s="1"/>
  <c r="AM147" i="4" s="1"/>
  <c r="AN147" i="4" s="1"/>
  <c r="G146" i="50"/>
  <c r="I146" i="50" s="1"/>
  <c r="L146" i="50" s="1"/>
  <c r="AH149" i="4" s="1"/>
  <c r="G148" i="50"/>
  <c r="I148" i="50" s="1"/>
  <c r="L148" i="50" s="1"/>
  <c r="AH151" i="4" s="1"/>
  <c r="AJ151" i="4" s="1"/>
  <c r="AM151" i="4" s="1"/>
  <c r="AN151" i="4" s="1"/>
  <c r="AQ151" i="4" s="1"/>
  <c r="G150" i="50"/>
  <c r="I150" i="50" s="1"/>
  <c r="L150" i="50" s="1"/>
  <c r="AH153" i="4" s="1"/>
  <c r="AJ153" i="4" s="1"/>
  <c r="AM153" i="4" s="1"/>
  <c r="AN153" i="4" s="1"/>
  <c r="AQ153" i="4" s="1"/>
  <c r="G152" i="50"/>
  <c r="I152" i="50" s="1"/>
  <c r="L152" i="50" s="1"/>
  <c r="AH155" i="4" s="1"/>
  <c r="AJ155" i="4" s="1"/>
  <c r="AM155" i="4" s="1"/>
  <c r="AN155" i="4" s="1"/>
  <c r="AQ155" i="4" s="1"/>
  <c r="G154" i="50"/>
  <c r="I154" i="50" s="1"/>
  <c r="L154" i="50" s="1"/>
  <c r="AH157" i="4" s="1"/>
  <c r="AJ157" i="4" s="1"/>
  <c r="AM157" i="4" s="1"/>
  <c r="AN157" i="4" s="1"/>
  <c r="AQ157" i="4" s="1"/>
  <c r="G156" i="50"/>
  <c r="I156" i="50" s="1"/>
  <c r="L156" i="50" s="1"/>
  <c r="AH159" i="4" s="1"/>
  <c r="AJ159" i="4" s="1"/>
  <c r="AM159" i="4" s="1"/>
  <c r="AN159" i="4" s="1"/>
  <c r="AQ159" i="4" s="1"/>
  <c r="G158" i="50"/>
  <c r="I158" i="50" s="1"/>
  <c r="L158" i="50" s="1"/>
  <c r="AH161" i="4" s="1"/>
  <c r="AJ161" i="4" s="1"/>
  <c r="AM161" i="4" s="1"/>
  <c r="AN161" i="4" s="1"/>
  <c r="AQ161" i="4" s="1"/>
  <c r="G160" i="50"/>
  <c r="I160" i="50" s="1"/>
  <c r="L160" i="50" s="1"/>
  <c r="AH163" i="4" s="1"/>
  <c r="AJ163" i="4" s="1"/>
  <c r="AM163" i="4" s="1"/>
  <c r="AN163" i="4" s="1"/>
  <c r="G162" i="50"/>
  <c r="I162" i="50" s="1"/>
  <c r="L162" i="50" s="1"/>
  <c r="AH165" i="4" s="1"/>
  <c r="AJ165" i="4" s="1"/>
  <c r="AM165" i="4" s="1"/>
  <c r="AN165" i="4" s="1"/>
  <c r="AQ165" i="4" s="1"/>
  <c r="G164" i="50"/>
  <c r="I164" i="50" s="1"/>
  <c r="L164" i="50" s="1"/>
  <c r="AH167" i="4" s="1"/>
  <c r="G166" i="50"/>
  <c r="I166" i="50" s="1"/>
  <c r="L166" i="50" s="1"/>
  <c r="AH169" i="4" s="1"/>
  <c r="AJ169" i="4" s="1"/>
  <c r="AM169" i="4" s="1"/>
  <c r="AN169" i="4" s="1"/>
  <c r="AQ169" i="4" s="1"/>
  <c r="G168" i="50"/>
  <c r="I168" i="50" s="1"/>
  <c r="L168" i="50" s="1"/>
  <c r="AH171" i="4" s="1"/>
  <c r="G170" i="50"/>
  <c r="I170" i="50" s="1"/>
  <c r="L170" i="50" s="1"/>
  <c r="AH173" i="4" s="1"/>
  <c r="G172" i="50"/>
  <c r="I172" i="50" s="1"/>
  <c r="L172" i="50" s="1"/>
  <c r="AH175" i="4" s="1"/>
  <c r="AJ175" i="4" s="1"/>
  <c r="AM175" i="4" s="1"/>
  <c r="AN175" i="4" s="1"/>
  <c r="AQ175" i="4" s="1"/>
  <c r="G113" i="50"/>
  <c r="I113" i="50" s="1"/>
  <c r="L113" i="50" s="1"/>
  <c r="AH116" i="4" s="1"/>
  <c r="AJ116" i="4" s="1"/>
  <c r="AM116" i="4" s="1"/>
  <c r="AN116" i="4" s="1"/>
  <c r="G129" i="50"/>
  <c r="I129" i="50" s="1"/>
  <c r="L129" i="50" s="1"/>
  <c r="AH132" i="4" s="1"/>
  <c r="G145" i="50"/>
  <c r="I145" i="50" s="1"/>
  <c r="L145" i="50" s="1"/>
  <c r="AH148" i="4" s="1"/>
  <c r="G161" i="50"/>
  <c r="I161" i="50" s="1"/>
  <c r="L161" i="50" s="1"/>
  <c r="AH164" i="4" s="1"/>
  <c r="AJ164" i="4" s="1"/>
  <c r="AM164" i="4" s="1"/>
  <c r="AN164" i="4" s="1"/>
  <c r="AQ164" i="4" s="1"/>
  <c r="G137" i="50"/>
  <c r="I137" i="50" s="1"/>
  <c r="L137" i="50" s="1"/>
  <c r="AH140" i="4" s="1"/>
  <c r="AJ140" i="4" s="1"/>
  <c r="AM140" i="4" s="1"/>
  <c r="AN140" i="4" s="1"/>
  <c r="AQ140" i="4" s="1"/>
  <c r="G180" i="50"/>
  <c r="I180" i="50" s="1"/>
  <c r="L180" i="50" s="1"/>
  <c r="AH183" i="4" s="1"/>
  <c r="AJ183" i="4" s="1"/>
  <c r="AM183" i="4" s="1"/>
  <c r="AN183" i="4" s="1"/>
  <c r="AQ183" i="4" s="1"/>
  <c r="G131" i="50"/>
  <c r="I131" i="50" s="1"/>
  <c r="L131" i="50" s="1"/>
  <c r="AH134" i="4" s="1"/>
  <c r="AJ134" i="4" s="1"/>
  <c r="AM134" i="4" s="1"/>
  <c r="AN134" i="4" s="1"/>
  <c r="AQ134" i="4" s="1"/>
  <c r="G147" i="50"/>
  <c r="I147" i="50" s="1"/>
  <c r="L147" i="50" s="1"/>
  <c r="AH150" i="4" s="1"/>
  <c r="AJ150" i="4" s="1"/>
  <c r="AM150" i="4" s="1"/>
  <c r="AN150" i="4" s="1"/>
  <c r="AQ150" i="4" s="1"/>
  <c r="G111" i="50"/>
  <c r="I111" i="50" s="1"/>
  <c r="L111" i="50" s="1"/>
  <c r="AH114" i="4" s="1"/>
  <c r="AJ114" i="4" s="1"/>
  <c r="AM114" i="4" s="1"/>
  <c r="AN114" i="4" s="1"/>
  <c r="AQ114" i="4" s="1"/>
  <c r="G127" i="50"/>
  <c r="I127" i="50" s="1"/>
  <c r="L127" i="50" s="1"/>
  <c r="AH130" i="4" s="1"/>
  <c r="AJ130" i="4" s="1"/>
  <c r="AM130" i="4" s="1"/>
  <c r="AN130" i="4" s="1"/>
  <c r="AQ130" i="4" s="1"/>
  <c r="G143" i="50"/>
  <c r="I143" i="50" s="1"/>
  <c r="L143" i="50" s="1"/>
  <c r="AH146" i="4" s="1"/>
  <c r="AJ146" i="4" s="1"/>
  <c r="AM146" i="4" s="1"/>
  <c r="AN146" i="4" s="1"/>
  <c r="AQ146" i="4" s="1"/>
  <c r="G159" i="50"/>
  <c r="I159" i="50" s="1"/>
  <c r="L159" i="50" s="1"/>
  <c r="AH162" i="4" s="1"/>
  <c r="AJ162" i="4" s="1"/>
  <c r="AM162" i="4" s="1"/>
  <c r="AN162" i="4" s="1"/>
  <c r="AQ162" i="4" s="1"/>
  <c r="G171" i="50"/>
  <c r="I171" i="50" s="1"/>
  <c r="L171" i="50" s="1"/>
  <c r="AH174" i="4" s="1"/>
  <c r="AJ174" i="4" s="1"/>
  <c r="AM174" i="4" s="1"/>
  <c r="AN174" i="4" s="1"/>
  <c r="G149" i="50"/>
  <c r="I149" i="50" s="1"/>
  <c r="L149" i="50" s="1"/>
  <c r="AH152" i="4" s="1"/>
  <c r="AJ152" i="4" s="1"/>
  <c r="AM152" i="4" s="1"/>
  <c r="AN152" i="4" s="1"/>
  <c r="AQ152" i="4" s="1"/>
  <c r="G165" i="50"/>
  <c r="I165" i="50" s="1"/>
  <c r="L165" i="50" s="1"/>
  <c r="AH168" i="4" s="1"/>
  <c r="AJ168" i="4" s="1"/>
  <c r="AM168" i="4" s="1"/>
  <c r="AN168" i="4" s="1"/>
  <c r="AQ168" i="4" s="1"/>
  <c r="G109" i="50"/>
  <c r="I109" i="50" s="1"/>
  <c r="L109" i="50" s="1"/>
  <c r="AH112" i="4" s="1"/>
  <c r="AJ112" i="4" s="1"/>
  <c r="AM112" i="4" s="1"/>
  <c r="AN112" i="4" s="1"/>
  <c r="AQ112" i="4" s="1"/>
  <c r="G125" i="50"/>
  <c r="I125" i="50" s="1"/>
  <c r="L125" i="50" s="1"/>
  <c r="AH128" i="4" s="1"/>
  <c r="AJ128" i="4" s="1"/>
  <c r="AM128" i="4" s="1"/>
  <c r="AN128" i="4" s="1"/>
  <c r="AQ128" i="4" s="1"/>
  <c r="G141" i="50"/>
  <c r="I141" i="50" s="1"/>
  <c r="L141" i="50" s="1"/>
  <c r="AH144" i="4" s="1"/>
  <c r="AJ144" i="4" s="1"/>
  <c r="AM144" i="4" s="1"/>
  <c r="AN144" i="4" s="1"/>
  <c r="G157" i="50"/>
  <c r="I157" i="50" s="1"/>
  <c r="L157" i="50" s="1"/>
  <c r="AH160" i="4" s="1"/>
  <c r="G173" i="50"/>
  <c r="I173" i="50" s="1"/>
  <c r="L173" i="50" s="1"/>
  <c r="AH176" i="4" s="1"/>
  <c r="AJ176" i="4" s="1"/>
  <c r="AM176" i="4" s="1"/>
  <c r="AN176" i="4" s="1"/>
  <c r="G175" i="50"/>
  <c r="I175" i="50" s="1"/>
  <c r="L175" i="50" s="1"/>
  <c r="AH178" i="4" s="1"/>
  <c r="AJ178" i="4" s="1"/>
  <c r="AM178" i="4" s="1"/>
  <c r="AN178" i="4" s="1"/>
  <c r="AQ178" i="4" s="1"/>
  <c r="G177" i="50"/>
  <c r="I177" i="50" s="1"/>
  <c r="L177" i="50" s="1"/>
  <c r="AH180" i="4" s="1"/>
  <c r="AJ180" i="4" s="1"/>
  <c r="AM180" i="4" s="1"/>
  <c r="AN180" i="4" s="1"/>
  <c r="AQ180" i="4" s="1"/>
  <c r="G179" i="50"/>
  <c r="I179" i="50" s="1"/>
  <c r="L179" i="50" s="1"/>
  <c r="AH182" i="4" s="1"/>
  <c r="G181" i="50"/>
  <c r="I181" i="50" s="1"/>
  <c r="L181" i="50" s="1"/>
  <c r="AH184" i="4" s="1"/>
  <c r="AJ184" i="4" s="1"/>
  <c r="AM184" i="4" s="1"/>
  <c r="AN184" i="4" s="1"/>
  <c r="AQ184" i="4" s="1"/>
  <c r="G169" i="50"/>
  <c r="I169" i="50" s="1"/>
  <c r="L169" i="50" s="1"/>
  <c r="AH172" i="4" s="1"/>
  <c r="AJ172" i="4" s="1"/>
  <c r="AM172" i="4" s="1"/>
  <c r="AN172" i="4" s="1"/>
  <c r="AQ172" i="4" s="1"/>
  <c r="G107" i="50"/>
  <c r="I107" i="50" s="1"/>
  <c r="L107" i="50" s="1"/>
  <c r="AH110" i="4" s="1"/>
  <c r="AJ110" i="4" s="1"/>
  <c r="AM110" i="4" s="1"/>
  <c r="AN110" i="4" s="1"/>
  <c r="AQ110" i="4" s="1"/>
  <c r="G123" i="50"/>
  <c r="I123" i="50" s="1"/>
  <c r="L123" i="50" s="1"/>
  <c r="AH126" i="4" s="1"/>
  <c r="AJ126" i="4" s="1"/>
  <c r="AM126" i="4" s="1"/>
  <c r="AN126" i="4" s="1"/>
  <c r="AQ126" i="4" s="1"/>
  <c r="G139" i="50"/>
  <c r="I139" i="50" s="1"/>
  <c r="L139" i="50" s="1"/>
  <c r="AH142" i="4" s="1"/>
  <c r="AJ142" i="4" s="1"/>
  <c r="AM142" i="4" s="1"/>
  <c r="AN142" i="4" s="1"/>
  <c r="AQ142" i="4" s="1"/>
  <c r="G155" i="50"/>
  <c r="I155" i="50" s="1"/>
  <c r="L155" i="50" s="1"/>
  <c r="AH158" i="4" s="1"/>
  <c r="G151" i="50"/>
  <c r="I151" i="50" s="1"/>
  <c r="L151" i="50" s="1"/>
  <c r="AH154" i="4" s="1"/>
  <c r="AJ154" i="4" s="1"/>
  <c r="AM154" i="4" s="1"/>
  <c r="AN154" i="4" s="1"/>
  <c r="AQ154" i="4" s="1"/>
  <c r="G167" i="50"/>
  <c r="I167" i="50" s="1"/>
  <c r="L167" i="50" s="1"/>
  <c r="AH170" i="4" s="1"/>
  <c r="AJ170" i="4" s="1"/>
  <c r="AM170" i="4" s="1"/>
  <c r="AN170" i="4" s="1"/>
  <c r="AQ170" i="4" s="1"/>
  <c r="G174" i="50"/>
  <c r="I174" i="50" s="1"/>
  <c r="L174" i="50" s="1"/>
  <c r="AH177" i="4" s="1"/>
  <c r="AJ177" i="4" s="1"/>
  <c r="AM177" i="4" s="1"/>
  <c r="AN177" i="4" s="1"/>
  <c r="AQ177" i="4" s="1"/>
  <c r="G115" i="50"/>
  <c r="I115" i="50" s="1"/>
  <c r="L115" i="50" s="1"/>
  <c r="AH118" i="4" s="1"/>
  <c r="AJ118" i="4" s="1"/>
  <c r="AM118" i="4" s="1"/>
  <c r="AN118" i="4" s="1"/>
  <c r="AQ118" i="4" s="1"/>
  <c r="G163" i="50"/>
  <c r="I163" i="50" s="1"/>
  <c r="L163" i="50" s="1"/>
  <c r="AH166" i="4" s="1"/>
  <c r="AJ166" i="4" s="1"/>
  <c r="AM166" i="4" s="1"/>
  <c r="AN166" i="4" s="1"/>
  <c r="AQ166" i="4" s="1"/>
  <c r="G121" i="50"/>
  <c r="I121" i="50" s="1"/>
  <c r="L121" i="50" s="1"/>
  <c r="AH124" i="4" s="1"/>
  <c r="AJ124" i="4" s="1"/>
  <c r="AM124" i="4" s="1"/>
  <c r="AN124" i="4" s="1"/>
  <c r="AQ124" i="4" s="1"/>
  <c r="G153" i="50"/>
  <c r="I153" i="50" s="1"/>
  <c r="L153" i="50" s="1"/>
  <c r="AH156" i="4" s="1"/>
  <c r="AJ156" i="4" s="1"/>
  <c r="AM156" i="4" s="1"/>
  <c r="AN156" i="4" s="1"/>
  <c r="AQ156" i="4" s="1"/>
  <c r="G117" i="50"/>
  <c r="I117" i="50" s="1"/>
  <c r="L117" i="50" s="1"/>
  <c r="AH120" i="4" s="1"/>
  <c r="AJ120" i="4" s="1"/>
  <c r="AM120" i="4" s="1"/>
  <c r="AN120" i="4" s="1"/>
  <c r="AQ120" i="4" s="1"/>
  <c r="G176" i="50"/>
  <c r="I176" i="50" s="1"/>
  <c r="L176" i="50" s="1"/>
  <c r="AH179" i="4" s="1"/>
  <c r="AJ179" i="4" s="1"/>
  <c r="AM179" i="4" s="1"/>
  <c r="AN179" i="4" s="1"/>
  <c r="AQ179" i="4" s="1"/>
  <c r="G119" i="50"/>
  <c r="I119" i="50" s="1"/>
  <c r="L119" i="50" s="1"/>
  <c r="AH122" i="4" s="1"/>
  <c r="G135" i="50"/>
  <c r="I135" i="50" s="1"/>
  <c r="L135" i="50" s="1"/>
  <c r="AH138" i="4" s="1"/>
  <c r="G133" i="50"/>
  <c r="I133" i="50" s="1"/>
  <c r="L133" i="50" s="1"/>
  <c r="AH136" i="4" s="1"/>
  <c r="AJ136" i="4" s="1"/>
  <c r="AM136" i="4" s="1"/>
  <c r="AN136" i="4" s="1"/>
  <c r="AQ136" i="4" s="1"/>
  <c r="G182" i="50"/>
  <c r="I182" i="50" s="1"/>
  <c r="L182" i="50" s="1"/>
  <c r="AH185" i="4" s="1"/>
  <c r="G178" i="50"/>
  <c r="I178" i="50" s="1"/>
  <c r="L178" i="50" s="1"/>
  <c r="AH181" i="4" s="1"/>
  <c r="AJ181" i="4" s="1"/>
  <c r="AM181" i="4" s="1"/>
  <c r="AN181" i="4" s="1"/>
  <c r="AQ181" i="4" s="1"/>
  <c r="AJ15" i="4"/>
  <c r="AM15" i="4" s="1"/>
  <c r="AN15" i="4" s="1"/>
  <c r="AQ15" i="4" s="1"/>
  <c r="L3" i="50"/>
  <c r="AH6" i="4" s="1"/>
  <c r="AJ62" i="4"/>
  <c r="AM62" i="4" s="1"/>
  <c r="AN62" i="4" s="1"/>
  <c r="AQ62" i="4" s="1"/>
  <c r="AJ40" i="4"/>
  <c r="AM40" i="4" s="1"/>
  <c r="AN40" i="4" s="1"/>
  <c r="AQ40" i="4" s="1"/>
  <c r="AJ10" i="4"/>
  <c r="AM10" i="4" s="1"/>
  <c r="AN10" i="4" s="1"/>
  <c r="AQ10" i="4" s="1"/>
  <c r="AJ78" i="4"/>
  <c r="AM78" i="4" s="1"/>
  <c r="AN78" i="4" s="1"/>
  <c r="AJ28" i="4"/>
  <c r="AM28" i="4" s="1"/>
  <c r="AN28" i="4" s="1"/>
  <c r="AQ28" i="4" s="1"/>
  <c r="AJ37" i="4"/>
  <c r="AM37" i="4" s="1"/>
  <c r="AN37" i="4" s="1"/>
  <c r="AQ37" i="4" s="1"/>
  <c r="AJ104" i="4"/>
  <c r="AM104" i="4" s="1"/>
  <c r="AN104" i="4" s="1"/>
  <c r="AQ104" i="4" s="1"/>
  <c r="AJ14" i="4"/>
  <c r="AM14" i="4" s="1"/>
  <c r="AN14" i="4" s="1"/>
  <c r="AQ14" i="4" s="1"/>
  <c r="AJ113" i="4"/>
  <c r="AM113" i="4" s="1"/>
  <c r="AN113" i="4" s="1"/>
  <c r="AQ113" i="4" s="1"/>
  <c r="AJ148" i="4"/>
  <c r="AM148" i="4" s="1"/>
  <c r="AN148" i="4" s="1"/>
  <c r="AQ148" i="4" s="1"/>
  <c r="AJ42" i="4"/>
  <c r="AM42" i="4" s="1"/>
  <c r="AN42" i="4" s="1"/>
  <c r="AQ42" i="4" s="1"/>
  <c r="AJ85" i="4"/>
  <c r="AM85" i="4" s="1"/>
  <c r="AN85" i="4" s="1"/>
  <c r="AQ85" i="4" s="1"/>
  <c r="AJ30" i="4"/>
  <c r="AM30" i="4" s="1"/>
  <c r="AN30" i="4" s="1"/>
  <c r="AQ30" i="4" s="1"/>
  <c r="AJ68" i="4"/>
  <c r="AM68" i="4" s="1"/>
  <c r="AN68" i="4" s="1"/>
  <c r="AQ68" i="4" s="1"/>
  <c r="AJ7" i="4"/>
  <c r="AM7" i="4" s="1"/>
  <c r="AN7" i="4" s="1"/>
  <c r="AQ7" i="4" s="1"/>
  <c r="AJ94" i="4"/>
  <c r="AM94" i="4" s="1"/>
  <c r="AN94" i="4" s="1"/>
  <c r="AQ94" i="4" s="1"/>
  <c r="AJ26" i="4"/>
  <c r="AM26" i="4" s="1"/>
  <c r="AN26" i="4" s="1"/>
  <c r="AQ26" i="4" s="1"/>
  <c r="AJ47" i="4"/>
  <c r="AM47" i="4" s="1"/>
  <c r="AN47" i="4" s="1"/>
  <c r="AQ47" i="4" s="1"/>
  <c r="AJ32" i="4"/>
  <c r="AM32" i="4" s="1"/>
  <c r="AN32" i="4" s="1"/>
  <c r="AQ32" i="4" s="1"/>
  <c r="AJ24" i="4"/>
  <c r="AM24" i="4" s="1"/>
  <c r="AN24" i="4" s="1"/>
  <c r="AQ24" i="4" s="1"/>
  <c r="AJ97" i="4"/>
  <c r="AM97" i="4" s="1"/>
  <c r="AN97" i="4" s="1"/>
  <c r="AQ97" i="4" s="1"/>
  <c r="AJ12" i="4"/>
  <c r="AM12" i="4" s="1"/>
  <c r="AN12" i="4" s="1"/>
  <c r="AQ12" i="4" s="1"/>
  <c r="AJ101" i="4"/>
  <c r="AM101" i="4" s="1"/>
  <c r="AN101" i="4" s="1"/>
  <c r="AJ149" i="4"/>
  <c r="AM149" i="4" s="1"/>
  <c r="AN149" i="4" s="1"/>
  <c r="AQ149" i="4" s="1"/>
  <c r="AJ23" i="4"/>
  <c r="AM23" i="4" s="1"/>
  <c r="AN23" i="4" s="1"/>
  <c r="AJ46" i="4"/>
  <c r="AM46" i="4" s="1"/>
  <c r="AN46" i="4" s="1"/>
  <c r="AQ46" i="4" s="1"/>
  <c r="AJ145" i="4"/>
  <c r="AM145" i="4" s="1"/>
  <c r="AN145" i="4" s="1"/>
  <c r="AQ145" i="4" s="1"/>
  <c r="AJ8" i="4"/>
  <c r="AM8" i="4" s="1"/>
  <c r="AN8" i="4" s="1"/>
  <c r="AQ8" i="4" s="1"/>
  <c r="AJ95" i="4"/>
  <c r="AM95" i="4" s="1"/>
  <c r="AN95" i="4" s="1"/>
  <c r="AQ95" i="4" s="1"/>
  <c r="AJ69" i="4"/>
  <c r="AM69" i="4" s="1"/>
  <c r="AN69" i="4" s="1"/>
  <c r="AJ53" i="4"/>
  <c r="AM53" i="4" s="1"/>
  <c r="AN53" i="4" s="1"/>
  <c r="AJ44" i="4"/>
  <c r="AM44" i="4" s="1"/>
  <c r="AN44" i="4" s="1"/>
  <c r="AQ44" i="4" s="1"/>
  <c r="AJ56" i="4"/>
  <c r="AM56" i="4" s="1"/>
  <c r="AN56" i="4" s="1"/>
  <c r="AQ56" i="4" s="1"/>
  <c r="AG185" i="4"/>
  <c r="AB6" i="4"/>
  <c r="L6" i="4"/>
  <c r="O6" i="4" s="1"/>
  <c r="R6" i="4" s="1"/>
  <c r="U6" i="4" s="1"/>
  <c r="L183" i="45"/>
  <c r="V6" i="4"/>
  <c r="R59" i="11" l="1"/>
  <c r="H19" i="7"/>
  <c r="E16" i="17"/>
  <c r="T28" i="7"/>
  <c r="E9" i="19"/>
  <c r="R54" i="11"/>
  <c r="R22" i="11"/>
  <c r="T21" i="7"/>
  <c r="E2" i="19"/>
  <c r="R47" i="11"/>
  <c r="E16" i="20"/>
  <c r="E9" i="13"/>
  <c r="D25" i="7"/>
  <c r="X26" i="7"/>
  <c r="R9" i="11"/>
  <c r="R173" i="11"/>
  <c r="R159" i="11"/>
  <c r="E11" i="17"/>
  <c r="X22" i="7"/>
  <c r="R100" i="11"/>
  <c r="E3" i="18"/>
  <c r="P14" i="7"/>
  <c r="L18" i="7"/>
  <c r="R36" i="11"/>
  <c r="R77" i="11"/>
  <c r="E4" i="21"/>
  <c r="E12" i="13"/>
  <c r="R145" i="11"/>
  <c r="E13" i="15"/>
  <c r="E3" i="14"/>
  <c r="R17" i="11"/>
  <c r="E17" i="18"/>
  <c r="E10" i="16"/>
  <c r="R66" i="11"/>
  <c r="AF10" i="7"/>
  <c r="AB25" i="7"/>
  <c r="T18" i="7"/>
  <c r="R94" i="11"/>
  <c r="R34" i="11"/>
  <c r="AJ24" i="7"/>
  <c r="R130" i="11"/>
  <c r="E17" i="17"/>
  <c r="R51" i="11"/>
  <c r="R146" i="11"/>
  <c r="R136" i="11"/>
  <c r="E8" i="21"/>
  <c r="D27" i="7"/>
  <c r="X13" i="7"/>
  <c r="AB27" i="7"/>
  <c r="R127" i="11"/>
  <c r="AF26" i="7"/>
  <c r="T22" i="7"/>
  <c r="P26" i="7"/>
  <c r="E3" i="19"/>
  <c r="H18" i="7"/>
  <c r="T15" i="7"/>
  <c r="E12" i="19"/>
  <c r="R20" i="11"/>
  <c r="E9" i="18"/>
  <c r="T25" i="7"/>
  <c r="AJ23" i="7"/>
  <c r="E9" i="21"/>
  <c r="AJ21" i="7"/>
  <c r="P28" i="7"/>
  <c r="E14" i="19"/>
  <c r="E12" i="14"/>
  <c r="AB12" i="7"/>
  <c r="R62" i="11"/>
  <c r="D20" i="7"/>
  <c r="R87" i="11"/>
  <c r="E6" i="16"/>
  <c r="E20" i="20"/>
  <c r="R88" i="11"/>
  <c r="R43" i="11"/>
  <c r="L10" i="7"/>
  <c r="R174" i="11"/>
  <c r="X15" i="7"/>
  <c r="AF22" i="7"/>
  <c r="P22" i="7"/>
  <c r="R85" i="11"/>
  <c r="E8" i="18"/>
  <c r="R25" i="11"/>
  <c r="H23" i="7"/>
  <c r="R37" i="11"/>
  <c r="P11" i="7"/>
  <c r="E5" i="13"/>
  <c r="R6" i="11"/>
  <c r="L16" i="7"/>
  <c r="T24" i="7"/>
  <c r="AB16" i="7"/>
  <c r="R98" i="11"/>
  <c r="E4" i="19"/>
  <c r="E13" i="17"/>
  <c r="R134" i="11"/>
  <c r="AB20" i="7"/>
  <c r="H24" i="7"/>
  <c r="E17" i="20"/>
  <c r="R38" i="11"/>
  <c r="X24" i="7"/>
  <c r="E17" i="14"/>
  <c r="R118" i="11"/>
  <c r="E5" i="16"/>
  <c r="R166" i="11"/>
  <c r="P25" i="7"/>
  <c r="R79" i="11"/>
  <c r="D12" i="7"/>
  <c r="E9" i="17"/>
  <c r="AJ20" i="7"/>
  <c r="P23" i="7"/>
  <c r="R112" i="11"/>
  <c r="E13" i="16"/>
  <c r="E21" i="20"/>
  <c r="H28" i="7"/>
  <c r="R42" i="11"/>
  <c r="E14" i="20"/>
  <c r="R58" i="11"/>
  <c r="L24" i="7"/>
  <c r="E5" i="14"/>
  <c r="X12" i="7"/>
  <c r="R106" i="11"/>
  <c r="E5" i="20"/>
  <c r="R26" i="11"/>
  <c r="H12" i="7"/>
  <c r="D16" i="7"/>
  <c r="R160" i="11"/>
  <c r="E21" i="19"/>
  <c r="H11" i="7"/>
  <c r="E13" i="21"/>
  <c r="AB17" i="7"/>
  <c r="R111" i="11"/>
  <c r="E10" i="14"/>
  <c r="X17" i="7"/>
  <c r="R147" i="11"/>
  <c r="E6" i="15"/>
  <c r="E17" i="15"/>
  <c r="R158" i="11"/>
  <c r="AF24" i="7"/>
  <c r="AB26" i="7"/>
  <c r="E19" i="17"/>
  <c r="R140" i="11"/>
  <c r="X14" i="7"/>
  <c r="E7" i="14"/>
  <c r="R108" i="11"/>
  <c r="E7" i="20"/>
  <c r="H14" i="7"/>
  <c r="R28" i="11"/>
  <c r="P21" i="7"/>
  <c r="R139" i="11"/>
  <c r="R75" i="11"/>
  <c r="R154" i="11"/>
  <c r="G199" i="50"/>
  <c r="E15" i="17"/>
  <c r="AJ185" i="4"/>
  <c r="AM185" i="4" s="1"/>
  <c r="AN185" i="4" s="1"/>
  <c r="AQ185" i="4" s="1"/>
  <c r="G198" i="50"/>
  <c r="L9" i="7"/>
  <c r="R82" i="11"/>
  <c r="E15" i="21"/>
  <c r="AJ12" i="7"/>
  <c r="E18" i="17"/>
  <c r="R50" i="11"/>
  <c r="E10" i="18"/>
  <c r="R65" i="11"/>
  <c r="R35" i="11"/>
  <c r="H21" i="7"/>
  <c r="E11" i="14"/>
  <c r="G200" i="50"/>
  <c r="R143" i="11"/>
  <c r="AF9" i="7"/>
  <c r="E2" i="15"/>
  <c r="AB9" i="7"/>
  <c r="R123" i="11"/>
  <c r="E2" i="17"/>
  <c r="X18" i="7"/>
  <c r="R101" i="11"/>
  <c r="R122" i="11"/>
  <c r="X28" i="7"/>
  <c r="R120" i="11"/>
  <c r="E2" i="21"/>
  <c r="AJ11" i="7"/>
  <c r="E18" i="19"/>
  <c r="R56" i="11"/>
  <c r="D28" i="7"/>
  <c r="R32" i="11"/>
  <c r="R89" i="11"/>
  <c r="D18" i="7"/>
  <c r="E18" i="21"/>
  <c r="E19" i="14"/>
  <c r="R76" i="11"/>
  <c r="AF12" i="7"/>
  <c r="D21" i="7"/>
  <c r="T17" i="7"/>
  <c r="L22" i="7"/>
  <c r="P13" i="7"/>
  <c r="E16" i="16"/>
  <c r="E17" i="21"/>
  <c r="R102" i="11"/>
  <c r="E13" i="18"/>
  <c r="E4" i="20"/>
  <c r="E19" i="15"/>
  <c r="R12" i="11"/>
  <c r="E15" i="19"/>
  <c r="L15" i="7"/>
  <c r="L20" i="7"/>
  <c r="E8" i="15"/>
  <c r="E21" i="14"/>
  <c r="AB10" i="7"/>
  <c r="E11" i="13"/>
  <c r="E4" i="16"/>
  <c r="R49" i="11"/>
  <c r="D15" i="7"/>
  <c r="AF14" i="7"/>
  <c r="E2" i="20"/>
  <c r="R165" i="11"/>
  <c r="E19" i="18"/>
  <c r="E15" i="14"/>
  <c r="R148" i="11"/>
  <c r="D11" i="7"/>
  <c r="E11" i="20"/>
  <c r="E21" i="13"/>
  <c r="D14" i="7"/>
  <c r="R15" i="11"/>
  <c r="R116" i="11"/>
  <c r="R141" i="11"/>
  <c r="E16" i="19"/>
  <c r="E14" i="13"/>
  <c r="L25" i="7"/>
  <c r="AB18" i="7"/>
  <c r="T26" i="7"/>
  <c r="T20" i="7"/>
  <c r="E7" i="15"/>
  <c r="R23" i="11"/>
  <c r="E19" i="19"/>
  <c r="E3" i="15"/>
  <c r="AF20" i="7"/>
  <c r="E2" i="18"/>
  <c r="AB22" i="7"/>
  <c r="R44" i="11"/>
  <c r="D19" i="7"/>
  <c r="R177" i="11"/>
  <c r="R169" i="11"/>
  <c r="E16" i="14"/>
  <c r="X19" i="7"/>
  <c r="R13" i="11"/>
  <c r="E3" i="21"/>
  <c r="X23" i="7"/>
  <c r="D22" i="7"/>
  <c r="E15" i="13"/>
  <c r="T9" i="7"/>
  <c r="R113" i="11"/>
  <c r="E20" i="14"/>
  <c r="E13" i="20"/>
  <c r="R121" i="11"/>
  <c r="L13" i="7"/>
  <c r="E5" i="15"/>
  <c r="X27" i="7"/>
  <c r="AJ15" i="7"/>
  <c r="R144" i="11"/>
  <c r="R80" i="11"/>
  <c r="E8" i="16"/>
  <c r="E17" i="16"/>
  <c r="E6" i="21"/>
  <c r="R117" i="11"/>
  <c r="H20" i="7"/>
  <c r="R178" i="11"/>
  <c r="R16" i="11"/>
  <c r="R83" i="11"/>
  <c r="R91" i="11"/>
  <c r="T10" i="7"/>
  <c r="E18" i="20"/>
  <c r="E15" i="18"/>
  <c r="R63" i="11"/>
  <c r="E20" i="17"/>
  <c r="H22" i="7"/>
  <c r="P9" i="7"/>
  <c r="E19" i="20"/>
  <c r="H26" i="7"/>
  <c r="L19" i="7"/>
  <c r="R27" i="11"/>
  <c r="E6" i="17"/>
  <c r="R84" i="11"/>
  <c r="R40" i="11"/>
  <c r="L28" i="7"/>
  <c r="R39" i="11"/>
  <c r="R126" i="11"/>
  <c r="E19" i="13"/>
  <c r="R7" i="11"/>
  <c r="T27" i="7"/>
  <c r="H25" i="7"/>
  <c r="E4" i="15"/>
  <c r="D13" i="7"/>
  <c r="AB13" i="7"/>
  <c r="E10" i="13"/>
  <c r="E20" i="18"/>
  <c r="P16" i="7"/>
  <c r="R175" i="11"/>
  <c r="E6" i="13"/>
  <c r="T23" i="7"/>
  <c r="E18" i="15"/>
  <c r="AF11" i="7"/>
  <c r="R11" i="11"/>
  <c r="D17" i="7"/>
  <c r="AF13" i="7"/>
  <c r="R96" i="11"/>
  <c r="AF19" i="7"/>
  <c r="E15" i="20"/>
  <c r="R68" i="11"/>
  <c r="X10" i="7"/>
  <c r="R81" i="11"/>
  <c r="R153" i="11"/>
  <c r="E5" i="19"/>
  <c r="E10" i="21"/>
  <c r="E17" i="19"/>
  <c r="P12" i="7"/>
  <c r="E12" i="15"/>
  <c r="E9" i="20"/>
  <c r="AB23" i="7"/>
  <c r="R104" i="11"/>
  <c r="E7" i="17"/>
  <c r="R5" i="11"/>
  <c r="AB14" i="7"/>
  <c r="P27" i="7"/>
  <c r="X21" i="7"/>
  <c r="E11" i="16"/>
  <c r="AJ18" i="7"/>
  <c r="R29" i="11"/>
  <c r="R30" i="11"/>
  <c r="E4" i="13"/>
  <c r="E7" i="19"/>
  <c r="H13" i="7"/>
  <c r="E12" i="18"/>
  <c r="E14" i="14"/>
  <c r="L17" i="7"/>
  <c r="R45" i="11"/>
  <c r="H16" i="7"/>
  <c r="R137" i="11"/>
  <c r="R172" i="11"/>
  <c r="E6" i="20"/>
  <c r="E21" i="15"/>
  <c r="E13" i="13"/>
  <c r="E12" i="21"/>
  <c r="R78" i="11"/>
  <c r="E20" i="19"/>
  <c r="P24" i="7"/>
  <c r="H15" i="7"/>
  <c r="R115" i="11"/>
  <c r="AF28" i="7"/>
  <c r="T19" i="7"/>
  <c r="R162" i="11"/>
  <c r="R149" i="11"/>
  <c r="AJ17" i="7"/>
  <c r="R53" i="11"/>
  <c r="R128" i="11"/>
  <c r="R93" i="11"/>
  <c r="R71" i="11"/>
  <c r="R176" i="11"/>
  <c r="R95" i="11"/>
  <c r="AF16" i="7"/>
  <c r="R150" i="11"/>
  <c r="E20" i="13"/>
  <c r="R125" i="11"/>
  <c r="R52" i="11"/>
  <c r="L11" i="7"/>
  <c r="R124" i="11"/>
  <c r="R167" i="11"/>
  <c r="E19" i="16"/>
  <c r="AB28" i="7"/>
  <c r="R107" i="11"/>
  <c r="AB24" i="7"/>
  <c r="AJ19" i="7"/>
  <c r="E10" i="19"/>
  <c r="R99" i="11"/>
  <c r="P17" i="7"/>
  <c r="E21" i="18"/>
  <c r="E12" i="16"/>
  <c r="E11" i="21"/>
  <c r="P10" i="7"/>
  <c r="AJ13" i="7"/>
  <c r="R131" i="11"/>
  <c r="AB11" i="7"/>
  <c r="AJ9" i="7"/>
  <c r="R138" i="11"/>
  <c r="R21" i="11"/>
  <c r="E14" i="18"/>
  <c r="E6" i="19"/>
  <c r="H27" i="7"/>
  <c r="E3" i="17"/>
  <c r="H10" i="7"/>
  <c r="D23" i="7"/>
  <c r="E15" i="15"/>
  <c r="T14" i="7"/>
  <c r="E10" i="17"/>
  <c r="E18" i="18"/>
  <c r="AJ22" i="7"/>
  <c r="E15" i="16"/>
  <c r="R70" i="11"/>
  <c r="R67" i="11"/>
  <c r="R64" i="11"/>
  <c r="E7" i="18"/>
  <c r="R41" i="11"/>
  <c r="E16" i="13"/>
  <c r="R163" i="11"/>
  <c r="E4" i="17"/>
  <c r="R181" i="11"/>
  <c r="AJ27" i="7"/>
  <c r="E11" i="19"/>
  <c r="R156" i="11"/>
  <c r="R72" i="11"/>
  <c r="R24" i="11"/>
  <c r="R33" i="11"/>
  <c r="R10" i="11"/>
  <c r="R110" i="11"/>
  <c r="E20" i="16"/>
  <c r="E12" i="20"/>
  <c r="E6" i="14"/>
  <c r="E2" i="16"/>
  <c r="X16" i="7"/>
  <c r="P18" i="7"/>
  <c r="E3" i="20"/>
  <c r="E9" i="14"/>
  <c r="E8" i="20"/>
  <c r="E3" i="13"/>
  <c r="AB19" i="7"/>
  <c r="AF25" i="7"/>
  <c r="R14" i="11"/>
  <c r="T13" i="7"/>
  <c r="R152" i="11"/>
  <c r="R19" i="11"/>
  <c r="H9" i="7"/>
  <c r="R171" i="11"/>
  <c r="E11" i="15"/>
  <c r="E20" i="15"/>
  <c r="R109" i="11"/>
  <c r="AJ26" i="7"/>
  <c r="R4" i="11"/>
  <c r="R105" i="11"/>
  <c r="E14" i="16"/>
  <c r="R8" i="11"/>
  <c r="E7" i="13"/>
  <c r="E6" i="18"/>
  <c r="E9" i="15"/>
  <c r="R90" i="11"/>
  <c r="R97" i="11"/>
  <c r="E4" i="14"/>
  <c r="E21" i="21"/>
  <c r="R151" i="11"/>
  <c r="E12" i="17"/>
  <c r="X11" i="7"/>
  <c r="H17" i="7"/>
  <c r="R133" i="11"/>
  <c r="E11" i="18"/>
  <c r="T16" i="7"/>
  <c r="AF18" i="7"/>
  <c r="E18" i="13"/>
  <c r="D26" i="7"/>
  <c r="E8" i="14"/>
  <c r="R132" i="11"/>
  <c r="AF17" i="7"/>
  <c r="E16" i="18"/>
  <c r="T11" i="7"/>
  <c r="R31" i="11"/>
  <c r="AF15" i="7"/>
  <c r="E5" i="17"/>
  <c r="R73" i="11"/>
  <c r="E8" i="13"/>
  <c r="R92" i="11"/>
  <c r="D10" i="7"/>
  <c r="E4" i="18"/>
  <c r="R161" i="11"/>
  <c r="R180" i="11"/>
  <c r="R142" i="11"/>
  <c r="E10" i="15"/>
  <c r="P19" i="7"/>
  <c r="E10" i="20"/>
  <c r="AF27" i="7"/>
  <c r="E21" i="17"/>
  <c r="X6" i="4"/>
  <c r="AA6" i="4" s="1"/>
  <c r="AD6" i="4" s="1"/>
  <c r="AG6" i="4" s="1"/>
  <c r="AJ6" i="4" s="1"/>
  <c r="AM6" i="4" s="1"/>
  <c r="AN6" i="4" s="1"/>
  <c r="AQ6" i="4" s="1"/>
  <c r="E21" i="16" l="1"/>
  <c r="AJ28" i="7"/>
  <c r="R182" i="11"/>
  <c r="H29" i="7"/>
  <c r="T23" i="11"/>
  <c r="T25" i="11" s="1"/>
  <c r="T24" i="11"/>
  <c r="D9" i="7"/>
  <c r="E2" i="13"/>
  <c r="R3" i="11"/>
  <c r="D64" i="4"/>
  <c r="F64" i="4" s="1"/>
  <c r="I64" i="4" s="1"/>
  <c r="L64" i="4" s="1"/>
  <c r="O64" i="4" s="1"/>
  <c r="R64" i="4" s="1"/>
  <c r="U64" i="4" s="1"/>
  <c r="X64" i="4" s="1"/>
  <c r="AA64" i="4" s="1"/>
  <c r="AD64" i="4" s="1"/>
  <c r="AG64" i="4" s="1"/>
  <c r="AJ64" i="4" s="1"/>
  <c r="AM64" i="4" s="1"/>
  <c r="AN64" i="4" s="1"/>
  <c r="AQ64" i="4" s="1"/>
  <c r="L27" i="7" l="1"/>
  <c r="E20" i="21"/>
  <c r="R61" i="11"/>
  <c r="D173" i="4" l="1"/>
  <c r="F173" i="4" s="1"/>
  <c r="I173" i="4" s="1"/>
  <c r="L173" i="4" s="1"/>
  <c r="O173" i="4" s="1"/>
  <c r="R173" i="4" s="1"/>
  <c r="U173" i="4" s="1"/>
  <c r="X173" i="4" s="1"/>
  <c r="AA173" i="4" s="1"/>
  <c r="AD173" i="4" s="1"/>
  <c r="AG173" i="4" s="1"/>
  <c r="AJ173" i="4" s="1"/>
  <c r="AM173" i="4" s="1"/>
  <c r="AN173" i="4" s="1"/>
  <c r="AQ173" i="4" s="1"/>
  <c r="AJ16" i="7" l="1"/>
  <c r="R170" i="11"/>
  <c r="E9" i="16"/>
  <c r="D51" i="4" l="1"/>
  <c r="F51" i="4" s="1"/>
  <c r="I51" i="4" s="1"/>
  <c r="L51" i="4" s="1"/>
  <c r="O51" i="4" s="1"/>
  <c r="R51" i="4" s="1"/>
  <c r="U51" i="4" s="1"/>
  <c r="X51" i="4" s="1"/>
  <c r="AA51" i="4" s="1"/>
  <c r="AD51" i="4" s="1"/>
  <c r="AG51" i="4" s="1"/>
  <c r="AJ51" i="4" s="1"/>
  <c r="AM51" i="4" s="1"/>
  <c r="AN51" i="4" s="1"/>
  <c r="AQ51" i="4" s="1"/>
  <c r="L14" i="7" l="1"/>
  <c r="E7" i="21"/>
  <c r="R48" i="11"/>
  <c r="D182" i="4" l="1"/>
  <c r="F182" i="4" s="1"/>
  <c r="I182" i="4" s="1"/>
  <c r="L182" i="4" s="1"/>
  <c r="O182" i="4" s="1"/>
  <c r="R182" i="4" s="1"/>
  <c r="U182" i="4" s="1"/>
  <c r="X182" i="4" s="1"/>
  <c r="AA182" i="4" s="1"/>
  <c r="AD182" i="4" s="1"/>
  <c r="AG182" i="4" s="1"/>
  <c r="AJ182" i="4" s="1"/>
  <c r="AM182" i="4" s="1"/>
  <c r="AN182" i="4" s="1"/>
  <c r="AQ182" i="4" s="1"/>
  <c r="R179" i="11" l="1"/>
  <c r="AJ25" i="7"/>
  <c r="E18" i="16"/>
  <c r="D89" i="4" l="1"/>
  <c r="F89" i="4" s="1"/>
  <c r="I89" i="4" s="1"/>
  <c r="L89" i="4" s="1"/>
  <c r="O89" i="4" s="1"/>
  <c r="R89" i="4" s="1"/>
  <c r="U89" i="4" s="1"/>
  <c r="X89" i="4" s="1"/>
  <c r="AA89" i="4" s="1"/>
  <c r="AD89" i="4" s="1"/>
  <c r="AG89" i="4" s="1"/>
  <c r="AJ89" i="4" s="1"/>
  <c r="AM89" i="4" s="1"/>
  <c r="AN89" i="4" s="1"/>
  <c r="AQ89" i="4" s="1"/>
  <c r="R86" i="11" l="1"/>
  <c r="T84" i="11" s="1"/>
  <c r="T12" i="7"/>
  <c r="T29" i="7" s="1"/>
  <c r="E5" i="18"/>
  <c r="T83" i="11" l="1"/>
  <c r="T85" i="11" s="1"/>
  <c r="D158" i="4" l="1"/>
  <c r="F158" i="4" s="1"/>
  <c r="I158" i="4" s="1"/>
  <c r="L158" i="4" s="1"/>
  <c r="O158" i="4" s="1"/>
  <c r="R158" i="4" s="1"/>
  <c r="U158" i="4" s="1"/>
  <c r="X158" i="4" s="1"/>
  <c r="AA158" i="4" s="1"/>
  <c r="AD158" i="4" s="1"/>
  <c r="AG158" i="4" s="1"/>
  <c r="AJ158" i="4" s="1"/>
  <c r="AM158" i="4" s="1"/>
  <c r="AN158" i="4" s="1"/>
  <c r="AQ158" i="4" s="1"/>
  <c r="E14" i="15" l="1"/>
  <c r="R155" i="11"/>
  <c r="AF21" i="7"/>
  <c r="D160" i="4" l="1"/>
  <c r="F160" i="4" s="1"/>
  <c r="I160" i="4" s="1"/>
  <c r="L160" i="4" s="1"/>
  <c r="O160" i="4" s="1"/>
  <c r="R160" i="4" s="1"/>
  <c r="U160" i="4" s="1"/>
  <c r="X160" i="4" s="1"/>
  <c r="AA160" i="4" s="1"/>
  <c r="AD160" i="4" s="1"/>
  <c r="AG160" i="4" s="1"/>
  <c r="AJ160" i="4" s="1"/>
  <c r="AM160" i="4" s="1"/>
  <c r="AN160" i="4" s="1"/>
  <c r="AQ160" i="4" s="1"/>
  <c r="E16" i="15" l="1"/>
  <c r="R157" i="11"/>
  <c r="T144" i="11" s="1"/>
  <c r="AF23" i="7"/>
  <c r="AF29" i="7" s="1"/>
  <c r="T143" i="11" l="1"/>
  <c r="T145" i="11" s="1"/>
  <c r="D117" i="4"/>
  <c r="F117" i="4" s="1"/>
  <c r="I117" i="4" s="1"/>
  <c r="L117" i="4" s="1"/>
  <c r="O117" i="4" s="1"/>
  <c r="R117" i="4" s="1"/>
  <c r="U117" i="4" s="1"/>
  <c r="X117" i="4" s="1"/>
  <c r="AA117" i="4" s="1"/>
  <c r="AD117" i="4" s="1"/>
  <c r="AG117" i="4" s="1"/>
  <c r="AJ117" i="4" s="1"/>
  <c r="AM117" i="4" s="1"/>
  <c r="AN117" i="4" s="1"/>
  <c r="AQ117" i="4" s="1"/>
  <c r="X20" i="7" l="1"/>
  <c r="E13" i="14"/>
  <c r="R114" i="11"/>
  <c r="D21" i="4" l="1"/>
  <c r="F21" i="4" s="1"/>
  <c r="I21" i="4" s="1"/>
  <c r="L21" i="4" s="1"/>
  <c r="O21" i="4" s="1"/>
  <c r="R21" i="4" s="1"/>
  <c r="U21" i="4" s="1"/>
  <c r="X21" i="4" s="1"/>
  <c r="AA21" i="4" s="1"/>
  <c r="AD21" i="4" s="1"/>
  <c r="AG21" i="4" s="1"/>
  <c r="AJ21" i="4" s="1"/>
  <c r="AM21" i="4" s="1"/>
  <c r="AN21" i="4" s="1"/>
  <c r="AQ21" i="4" s="1"/>
  <c r="E17" i="13" l="1"/>
  <c r="D24" i="7"/>
  <c r="D29" i="7" s="1"/>
  <c r="R18" i="11"/>
  <c r="T3" i="11" s="1"/>
  <c r="T5" i="11" s="1"/>
  <c r="T4" i="11" l="1"/>
  <c r="D171" i="4"/>
  <c r="F171" i="4" s="1"/>
  <c r="I171" i="4" s="1"/>
  <c r="L171" i="4" s="1"/>
  <c r="O171" i="4" s="1"/>
  <c r="R171" i="4" s="1"/>
  <c r="U171" i="4" s="1"/>
  <c r="X171" i="4" s="1"/>
  <c r="AA171" i="4" s="1"/>
  <c r="AD171" i="4" s="1"/>
  <c r="AG171" i="4" s="1"/>
  <c r="AJ171" i="4" s="1"/>
  <c r="AM171" i="4" s="1"/>
  <c r="AN171" i="4" s="1"/>
  <c r="AQ171" i="4" s="1"/>
  <c r="AJ14" i="7" l="1"/>
  <c r="E7" i="16"/>
  <c r="R168" i="11"/>
  <c r="D138" i="4" l="1"/>
  <c r="F138" i="4" s="1"/>
  <c r="I138" i="4" s="1"/>
  <c r="L138" i="4" s="1"/>
  <c r="O138" i="4" s="1"/>
  <c r="R138" i="4" s="1"/>
  <c r="U138" i="4" s="1"/>
  <c r="X138" i="4" s="1"/>
  <c r="AA138" i="4" s="1"/>
  <c r="AD138" i="4" s="1"/>
  <c r="AG138" i="4" s="1"/>
  <c r="AJ138" i="4" s="1"/>
  <c r="AM138" i="4" s="1"/>
  <c r="AN138" i="4" s="1"/>
  <c r="E14" i="17" l="1"/>
  <c r="R135" i="11"/>
  <c r="AB21" i="7"/>
  <c r="D167" i="4" l="1"/>
  <c r="F167" i="4" s="1"/>
  <c r="I167" i="4" s="1"/>
  <c r="L167" i="4" s="1"/>
  <c r="O167" i="4" s="1"/>
  <c r="R167" i="4" s="1"/>
  <c r="U167" i="4" s="1"/>
  <c r="X167" i="4" s="1"/>
  <c r="AA167" i="4" s="1"/>
  <c r="AD167" i="4" s="1"/>
  <c r="AG167" i="4" s="1"/>
  <c r="AJ167" i="4" s="1"/>
  <c r="AM167" i="4" s="1"/>
  <c r="AN167" i="4" s="1"/>
  <c r="AQ167" i="4" s="1"/>
  <c r="AJ10" i="7" l="1"/>
  <c r="AJ29" i="7" s="1"/>
  <c r="E3" i="16"/>
  <c r="R164" i="11"/>
  <c r="T163" i="11" s="1"/>
  <c r="T165" i="11" s="1"/>
  <c r="T164" i="11" l="1"/>
  <c r="D49" i="4" l="1"/>
  <c r="F49" i="4" s="1"/>
  <c r="I49" i="4" s="1"/>
  <c r="L49" i="4" s="1"/>
  <c r="O49" i="4" s="1"/>
  <c r="R49" i="4" s="1"/>
  <c r="U49" i="4" s="1"/>
  <c r="X49" i="4" s="1"/>
  <c r="AA49" i="4" s="1"/>
  <c r="AD49" i="4" s="1"/>
  <c r="AG49" i="4" s="1"/>
  <c r="AJ49" i="4" s="1"/>
  <c r="AM49" i="4" s="1"/>
  <c r="AN49" i="4" s="1"/>
  <c r="AQ49" i="4" s="1"/>
  <c r="R46" i="11" l="1"/>
  <c r="L12" i="7"/>
  <c r="E5" i="21"/>
  <c r="D122" i="4" l="1"/>
  <c r="F122" i="4" s="1"/>
  <c r="I122" i="4" s="1"/>
  <c r="L122" i="4" s="1"/>
  <c r="O122" i="4" s="1"/>
  <c r="R122" i="4" s="1"/>
  <c r="U122" i="4" s="1"/>
  <c r="X122" i="4" s="1"/>
  <c r="AA122" i="4" s="1"/>
  <c r="AD122" i="4" s="1"/>
  <c r="AG122" i="4" s="1"/>
  <c r="AJ122" i="4" s="1"/>
  <c r="AM122" i="4" s="1"/>
  <c r="AN122" i="4" s="1"/>
  <c r="AQ122" i="4" s="1"/>
  <c r="D72" i="4"/>
  <c r="F72" i="4" s="1"/>
  <c r="I72" i="4" s="1"/>
  <c r="L72" i="4" s="1"/>
  <c r="O72" i="4" s="1"/>
  <c r="R72" i="4" s="1"/>
  <c r="U72" i="4" s="1"/>
  <c r="X72" i="4" s="1"/>
  <c r="AA72" i="4" s="1"/>
  <c r="AD72" i="4" s="1"/>
  <c r="AG72" i="4" s="1"/>
  <c r="AJ72" i="4" s="1"/>
  <c r="AM72" i="4" s="1"/>
  <c r="AN72" i="4" s="1"/>
  <c r="AQ72" i="4" s="1"/>
  <c r="D132" i="4"/>
  <c r="F132" i="4" s="1"/>
  <c r="I132" i="4" s="1"/>
  <c r="L132" i="4" s="1"/>
  <c r="O132" i="4" s="1"/>
  <c r="R132" i="4" s="1"/>
  <c r="U132" i="4" s="1"/>
  <c r="X132" i="4" s="1"/>
  <c r="AA132" i="4" s="1"/>
  <c r="AD132" i="4" s="1"/>
  <c r="AG132" i="4" s="1"/>
  <c r="AJ132" i="4" s="1"/>
  <c r="AM132" i="4" s="1"/>
  <c r="AN132" i="4" s="1"/>
  <c r="AQ132" i="4" s="1"/>
  <c r="R69" i="11" l="1"/>
  <c r="R129" i="11"/>
  <c r="T123" i="11" s="1"/>
  <c r="T125" i="11" s="1"/>
  <c r="E8" i="17"/>
  <c r="AB15" i="7"/>
  <c r="AB29" i="7" s="1"/>
  <c r="R119" i="11"/>
  <c r="E18" i="14"/>
  <c r="X25" i="7"/>
  <c r="D63" i="4"/>
  <c r="F63" i="4" s="1"/>
  <c r="I63" i="4" s="1"/>
  <c r="L63" i="4" s="1"/>
  <c r="O63" i="4" s="1"/>
  <c r="R63" i="4" s="1"/>
  <c r="U63" i="4" s="1"/>
  <c r="X63" i="4" s="1"/>
  <c r="AA63" i="4" s="1"/>
  <c r="AD63" i="4" s="1"/>
  <c r="AG63" i="4" s="1"/>
  <c r="AJ63" i="4" s="1"/>
  <c r="AM63" i="4" s="1"/>
  <c r="AN63" i="4" s="1"/>
  <c r="AQ63" i="4" s="1"/>
  <c r="P15" i="7"/>
  <c r="E8" i="19"/>
  <c r="T124" i="11" l="1"/>
  <c r="R60" i="11"/>
  <c r="L26" i="7"/>
  <c r="E19" i="21"/>
  <c r="D77" i="4" l="1"/>
  <c r="F77" i="4" s="1"/>
  <c r="I77" i="4" s="1"/>
  <c r="L77" i="4" s="1"/>
  <c r="O77" i="4" s="1"/>
  <c r="R77" i="4" s="1"/>
  <c r="U77" i="4" s="1"/>
  <c r="X77" i="4" s="1"/>
  <c r="AA77" i="4" s="1"/>
  <c r="AD77" i="4" s="1"/>
  <c r="AG77" i="4" s="1"/>
  <c r="AJ77" i="4" s="1"/>
  <c r="AM77" i="4" s="1"/>
  <c r="AN77" i="4" s="1"/>
  <c r="AQ77" i="4" s="1"/>
  <c r="R74" i="11" l="1"/>
  <c r="T63" i="11" s="1"/>
  <c r="T65" i="11" s="1"/>
  <c r="P20" i="7"/>
  <c r="P29" i="7" s="1"/>
  <c r="E13" i="19"/>
  <c r="T64" i="11" l="1"/>
  <c r="D58" i="4"/>
  <c r="F58" i="4" s="1"/>
  <c r="I58" i="4" s="1"/>
  <c r="L58" i="4" s="1"/>
  <c r="O58" i="4" s="1"/>
  <c r="R58" i="4" s="1"/>
  <c r="U58" i="4" s="1"/>
  <c r="X58" i="4" s="1"/>
  <c r="AA58" i="4" s="1"/>
  <c r="AD58" i="4" s="1"/>
  <c r="AG58" i="4" s="1"/>
  <c r="AJ58" i="4" s="1"/>
  <c r="AM58" i="4" s="1"/>
  <c r="AN58" i="4" s="1"/>
  <c r="AQ58" i="4" s="1"/>
  <c r="R55" i="11" l="1"/>
  <c r="L21" i="7"/>
  <c r="E14" i="21"/>
  <c r="D106" i="4" l="1"/>
  <c r="F106" i="4" s="1"/>
  <c r="I106" i="4" s="1"/>
  <c r="L106" i="4" s="1"/>
  <c r="O106" i="4" s="1"/>
  <c r="R106" i="4" s="1"/>
  <c r="U106" i="4" s="1"/>
  <c r="X106" i="4" s="1"/>
  <c r="AA106" i="4" s="1"/>
  <c r="AD106" i="4" s="1"/>
  <c r="AG106" i="4" s="1"/>
  <c r="AJ106" i="4" s="1"/>
  <c r="AM106" i="4" s="1"/>
  <c r="AN106" i="4" s="1"/>
  <c r="AQ106" i="4" s="1"/>
  <c r="R103" i="11" l="1"/>
  <c r="T103" i="11" s="1"/>
  <c r="T105" i="11" s="1"/>
  <c r="X9" i="7"/>
  <c r="X29" i="7" s="1"/>
  <c r="E2" i="14"/>
  <c r="T104" i="11" l="1"/>
  <c r="D60" i="4" l="1"/>
  <c r="F60" i="4" s="1"/>
  <c r="I60" i="4" s="1"/>
  <c r="L60" i="4" s="1"/>
  <c r="O60" i="4" s="1"/>
  <c r="R60" i="4" s="1"/>
  <c r="U60" i="4" s="1"/>
  <c r="X60" i="4" s="1"/>
  <c r="AA60" i="4" s="1"/>
  <c r="AD60" i="4" s="1"/>
  <c r="AG60" i="4" s="1"/>
  <c r="AJ60" i="4" s="1"/>
  <c r="AM60" i="4" s="1"/>
  <c r="AN60" i="4" s="1"/>
  <c r="AQ60" i="4" s="1"/>
  <c r="AQ186" i="4" l="1"/>
  <c r="L23" i="7"/>
  <c r="L29" i="7" s="1"/>
  <c r="R57" i="11"/>
  <c r="T43" i="11" s="1"/>
  <c r="T45" i="11" s="1"/>
  <c r="E16" i="21"/>
  <c r="T44" i="11" l="1"/>
  <c r="T42" i="7"/>
  <c r="T43" i="7" s="1"/>
  <c r="V42" i="7" l="1" a="1"/>
  <c r="V42" i="7" s="1"/>
  <c r="V43" i="7" a="1"/>
  <c r="V43" i="7" s="1"/>
  <c r="M34" i="39" l="1"/>
  <c r="M98" i="39" l="1"/>
  <c r="M21" i="39"/>
  <c r="M107" i="39"/>
  <c r="M89" i="39"/>
  <c r="M170" i="39"/>
  <c r="M6" i="39"/>
  <c r="M138" i="39"/>
  <c r="M73" i="39"/>
  <c r="M47" i="39"/>
  <c r="M123" i="39"/>
  <c r="M59" i="39"/>
  <c r="M97" i="39"/>
  <c r="M10" i="39" l="1"/>
  <c r="M106" i="39"/>
  <c r="M135" i="39"/>
  <c r="M82" i="39"/>
  <c r="M140" i="39"/>
  <c r="M160" i="39"/>
  <c r="M80" i="39"/>
  <c r="M17" i="39"/>
  <c r="M167" i="39"/>
  <c r="M104" i="39"/>
  <c r="M119" i="39"/>
  <c r="M94" i="39"/>
  <c r="M72" i="39"/>
  <c r="M55" i="39"/>
  <c r="M113" i="39"/>
  <c r="M64" i="39"/>
  <c r="M86" i="39"/>
  <c r="M92" i="39"/>
  <c r="M19" i="39"/>
  <c r="M58" i="39"/>
  <c r="M14" i="39"/>
  <c r="M129" i="39"/>
  <c r="M116" i="39"/>
  <c r="M171" i="39"/>
  <c r="M87" i="39"/>
  <c r="M28" i="39"/>
  <c r="M51" i="39"/>
  <c r="M70" i="39"/>
  <c r="M102" i="39"/>
  <c r="M75" i="39"/>
  <c r="M23" i="39"/>
  <c r="M30" i="39"/>
  <c r="M22" i="39"/>
  <c r="M37" i="39"/>
  <c r="M154" i="39"/>
  <c r="M62" i="39"/>
  <c r="M139" i="39" l="1"/>
  <c r="M29" i="39"/>
  <c r="M41" i="39"/>
  <c r="M134" i="39"/>
  <c r="M44" i="39"/>
  <c r="M178" i="39"/>
  <c r="M67" i="39"/>
  <c r="M177" i="39"/>
  <c r="M105" i="39"/>
  <c r="M66" i="39"/>
  <c r="M9" i="39"/>
  <c r="M49" i="39"/>
  <c r="M43" i="39"/>
  <c r="M144" i="39"/>
  <c r="M56" i="39"/>
  <c r="M100" i="39"/>
  <c r="M156" i="39"/>
  <c r="M36" i="39"/>
  <c r="M161" i="39"/>
  <c r="M60" i="39"/>
  <c r="M133" i="39" l="1"/>
  <c r="M130" i="39"/>
  <c r="M145" i="39"/>
  <c r="M143" i="39"/>
  <c r="M110" i="39" l="1"/>
  <c r="M95" i="39" l="1"/>
  <c r="M25" i="39" l="1"/>
  <c r="M146" i="39" l="1"/>
  <c r="M78" i="39" l="1"/>
  <c r="M121" i="39" l="1"/>
  <c r="M79" i="39" l="1"/>
  <c r="M150" i="39"/>
  <c r="M63" i="39" l="1"/>
  <c r="M137" i="39"/>
  <c r="M111" i="39" l="1"/>
  <c r="M159" i="39" l="1"/>
  <c r="M181" i="39" l="1"/>
  <c r="M175" i="39" l="1"/>
  <c r="M109" i="39"/>
  <c r="M141" i="39"/>
  <c r="M165" i="39" l="1"/>
  <c r="M7" i="39" l="1"/>
  <c r="M172" i="39" l="1"/>
  <c r="M42" i="39" l="1"/>
  <c r="M112" i="39" l="1"/>
  <c r="M90" i="39" l="1"/>
  <c r="M20" i="39" l="1"/>
  <c r="M122" i="39" l="1"/>
  <c r="M65" i="39" l="1"/>
  <c r="M180" i="39" l="1"/>
  <c r="M84" i="39" l="1"/>
  <c r="M38" i="39" l="1"/>
  <c r="M117" i="39" l="1"/>
  <c r="M174" i="39" l="1"/>
  <c r="M93" i="39" l="1"/>
  <c r="M4" i="39" l="1"/>
  <c r="M147" i="39" l="1"/>
  <c r="M108" i="39" l="1"/>
  <c r="M35" i="39" l="1"/>
  <c r="M155" i="39" l="1"/>
  <c r="M50" i="39" l="1"/>
  <c r="M32" i="39" l="1"/>
  <c r="M91" i="39" l="1"/>
  <c r="M26" i="39" l="1"/>
  <c r="M162" i="39" l="1"/>
  <c r="M132" i="39" l="1"/>
  <c r="M61" i="39" l="1"/>
  <c r="M52" i="39" l="1"/>
  <c r="M126" i="39" l="1"/>
  <c r="M48" i="39" l="1"/>
  <c r="M12" i="39" l="1"/>
  <c r="M85" i="39" l="1"/>
  <c r="M153" i="39" l="1"/>
  <c r="M152" i="39" l="1"/>
  <c r="M182" i="39" l="1"/>
  <c r="M96" i="39" l="1"/>
  <c r="M40" i="39" l="1"/>
  <c r="M88" i="39" l="1"/>
  <c r="M54" i="39"/>
  <c r="M74" i="39"/>
  <c r="M68" i="39" l="1"/>
  <c r="M11" i="39" l="1"/>
  <c r="M33" i="39" l="1"/>
  <c r="M151" i="39" l="1"/>
  <c r="M77" i="39" l="1"/>
  <c r="M127" i="39" l="1"/>
  <c r="M3" i="39" l="1"/>
  <c r="M5" i="39" l="1"/>
  <c r="M136" i="39" l="1"/>
  <c r="M118" i="39" l="1"/>
  <c r="M124" i="39" l="1"/>
  <c r="M18" i="39" l="1"/>
  <c r="M8" i="39" l="1"/>
  <c r="M164" i="39" l="1"/>
  <c r="M24" i="39" l="1"/>
  <c r="M45" i="39" l="1"/>
  <c r="M27" i="39" l="1"/>
  <c r="M15" i="39" l="1"/>
  <c r="M99" i="39" l="1"/>
  <c r="M101" i="39" l="1"/>
  <c r="M39" i="39" l="1"/>
  <c r="M31" i="39" l="1"/>
  <c r="M158" i="39" l="1"/>
  <c r="M69" i="39" l="1"/>
  <c r="M76" i="39" l="1"/>
  <c r="M173" i="39" l="1"/>
  <c r="M120" i="39" l="1"/>
  <c r="M13" i="39" l="1"/>
  <c r="M163" i="39" l="1"/>
  <c r="J81" i="39" l="1"/>
  <c r="M81" i="39" s="1"/>
  <c r="J179" i="39" l="1"/>
  <c r="M179" i="39" s="1"/>
  <c r="J83" i="39" l="1"/>
  <c r="M83" i="39" s="1"/>
  <c r="J148" i="39"/>
  <c r="M148" i="39" s="1"/>
  <c r="J157" i="39" l="1"/>
  <c r="M157" i="39" s="1"/>
  <c r="J176" i="39" l="1"/>
  <c r="M176" i="39" s="1"/>
  <c r="J103" i="39" l="1"/>
  <c r="M103" i="39" s="1"/>
  <c r="J16" i="39" l="1"/>
  <c r="M16" i="39" s="1"/>
  <c r="J57" i="39" l="1"/>
  <c r="M57" i="39" s="1"/>
  <c r="J53" i="39" l="1"/>
  <c r="M53" i="39" s="1"/>
  <c r="J71" i="39"/>
  <c r="M71" i="39" s="1"/>
  <c r="J149" i="39" l="1"/>
  <c r="M149" i="39" s="1"/>
  <c r="J166" i="39"/>
  <c r="M166" i="39" s="1"/>
  <c r="J125" i="39"/>
  <c r="M125" i="39" s="1"/>
  <c r="J115" i="39" l="1"/>
  <c r="M115" i="39" s="1"/>
  <c r="J46" i="39" l="1"/>
  <c r="M46" i="39" s="1"/>
  <c r="J169" i="39" l="1"/>
  <c r="M169" i="39" s="1"/>
  <c r="J168" i="39" l="1"/>
  <c r="M168" i="39" s="1"/>
  <c r="J142" i="39" l="1"/>
  <c r="M142" i="39" s="1"/>
  <c r="J131" i="39"/>
  <c r="M131" i="39" s="1"/>
  <c r="J128" i="39"/>
  <c r="M128" i="39" s="1"/>
  <c r="J114" i="39" l="1"/>
  <c r="M114" i="39" s="1"/>
  <c r="M183" i="39" s="1"/>
  <c r="M1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Energía Renovable Perú</author>
  </authors>
  <commentList>
    <comment ref="F3" authorId="0" shapeId="0" xr:uid="{B36724A9-4241-447B-8161-6BB479E90C8B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27/01</t>
        </r>
      </text>
    </comment>
    <comment ref="G3" authorId="0" shapeId="0" xr:uid="{B00FD19A-4AA5-4826-B278-E0A000DC10B6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27/02</t>
        </r>
      </text>
    </comment>
    <comment ref="F4" authorId="0" shapeId="0" xr:uid="{F3111FB0-7C50-44F3-A495-984D3AA18906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15/01</t>
        </r>
      </text>
    </comment>
    <comment ref="G4" authorId="0" shapeId="0" xr:uid="{22F220BD-611F-4882-91BF-007B5862BACF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25/02</t>
        </r>
      </text>
    </comment>
    <comment ref="H4" authorId="0" shapeId="0" xr:uid="{05941076-D81B-4282-91DB-EF8B8AE06119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18/03</t>
        </r>
      </text>
    </comment>
    <comment ref="F6" authorId="0" shapeId="0" xr:uid="{B0BEC059-D92E-4CBF-9C48-8F6DC2AC2EE2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30/01</t>
        </r>
      </text>
    </comment>
    <comment ref="G6" authorId="0" shapeId="0" xr:uid="{5C0BCF7E-4A6C-4400-9093-158F4E7D71C4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27/02</t>
        </r>
      </text>
    </comment>
    <comment ref="F7" authorId="0" shapeId="0" xr:uid="{FE9A04E2-BAC7-4524-97F4-8A90030E395E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27/01</t>
        </r>
      </text>
    </comment>
    <comment ref="G8" authorId="0" shapeId="0" xr:uid="{8D173B64-EE86-4BC3-94CA-D20AD957E1BF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25/02</t>
        </r>
      </text>
    </comment>
    <comment ref="F9" authorId="0" shapeId="0" xr:uid="{EBFDDB5E-C061-4296-A008-D3C9C6DA486A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26/01</t>
        </r>
      </text>
    </comment>
    <comment ref="G9" authorId="0" shapeId="0" xr:uid="{964B25FA-86B3-47D0-A8CB-91102EF494EA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26/02</t>
        </r>
      </text>
    </comment>
    <comment ref="F10" authorId="0" shapeId="0" xr:uid="{65F88AB3-2115-4FE2-8230-4DD1449103B4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18/01</t>
        </r>
      </text>
    </comment>
    <comment ref="G10" authorId="0" shapeId="0" xr:uid="{D8AA719E-85D0-4A63-9EBB-CA68E44F95B5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21/02</t>
        </r>
      </text>
    </comment>
    <comment ref="H10" authorId="0" shapeId="0" xr:uid="{E9CDC9F1-3CD8-49B6-AB68-C15DF1E2A37F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18/03</t>
        </r>
      </text>
    </comment>
    <comment ref="F13" authorId="0" shapeId="0" xr:uid="{E41B1BEB-2FD3-4DEA-9472-E329F135086B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23/01</t>
        </r>
      </text>
    </comment>
    <comment ref="G13" authorId="0" shapeId="0" xr:uid="{A3E9C0A6-CD84-420D-9738-C6E67EA7AFDA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24/02</t>
        </r>
      </text>
    </comment>
    <comment ref="F14" authorId="0" shapeId="0" xr:uid="{5C0F126C-D710-4490-9B92-9756B9729769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28/01</t>
        </r>
      </text>
    </comment>
    <comment ref="G14" authorId="0" shapeId="0" xr:uid="{2CE891E1-E419-4E6E-B672-3A80F6942FF1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28/02</t>
        </r>
      </text>
    </comment>
    <comment ref="F17" authorId="0" shapeId="0" xr:uid="{1A4F48F2-406B-49A8-83A4-74E1F3AEE409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24/01</t>
        </r>
      </text>
    </comment>
    <comment ref="G17" authorId="0" shapeId="0" xr:uid="{1A78F29E-AAD7-46D3-8CE0-6DA23CCA13CC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19/02</t>
        </r>
      </text>
    </comment>
    <comment ref="F18" authorId="0" shapeId="0" xr:uid="{18ADDBC5-7F11-477F-8629-D34F348F72D8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07/02/25 S/320.00</t>
        </r>
      </text>
    </comment>
    <comment ref="G18" authorId="0" shapeId="0" xr:uid="{14339831-C157-4AF4-AF48-2139D20A3DFD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05/03 S/50.00</t>
        </r>
      </text>
    </comment>
    <comment ref="F19" authorId="0" shapeId="0" xr:uid="{0B675007-F31F-4930-9FC1-03EDF3C47B79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24/01</t>
        </r>
      </text>
    </comment>
    <comment ref="G19" authorId="0" shapeId="0" xr:uid="{66532765-112B-4EA2-A849-8C4439F64E68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24/02</t>
        </r>
      </text>
    </comment>
    <comment ref="F20" authorId="0" shapeId="0" xr:uid="{723BCB56-D4F9-425E-B715-E022ADEA4012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19/01</t>
        </r>
      </text>
    </comment>
    <comment ref="G20" authorId="0" shapeId="0" xr:uid="{FA343962-69F6-4610-B151-96699C5EA99B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19/02</t>
        </r>
      </text>
    </comment>
    <comment ref="H20" authorId="0" shapeId="0" xr:uid="{8FD3CFFA-2530-4A6B-8978-B4E60FE9CBD8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19/03</t>
        </r>
      </text>
    </comment>
    <comment ref="F21" authorId="0" shapeId="0" xr:uid="{7D1FF71D-57A5-4114-9380-F699070B22B4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15/01</t>
        </r>
      </text>
    </comment>
    <comment ref="G21" authorId="0" shapeId="0" xr:uid="{3287426A-6FC9-4A7A-9732-2A5746B228E6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13/02</t>
        </r>
      </text>
    </comment>
    <comment ref="H21" authorId="0" shapeId="0" xr:uid="{6B62A405-860D-4875-A884-5CF7554F82BF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15/03 </t>
        </r>
      </text>
    </comment>
    <comment ref="F22" authorId="0" shapeId="0" xr:uid="{846B4CD6-CCC6-4800-A10E-FCF91860931F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20/01</t>
        </r>
      </text>
    </comment>
    <comment ref="G22" authorId="0" shapeId="0" xr:uid="{2939C98B-C91A-485F-A1F0-84D7E120C76B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19/02</t>
        </r>
      </text>
    </comment>
    <comment ref="H22" authorId="0" shapeId="0" xr:uid="{20BE82F3-A83A-4673-9377-F08F45D05FC2}">
      <text>
        <r>
          <rPr>
            <b/>
            <sz val="9"/>
            <color indexed="81"/>
            <rFont val="Tahoma"/>
            <family val="2"/>
          </rPr>
          <t>Energía Renovable Perú:</t>
        </r>
        <r>
          <rPr>
            <sz val="9"/>
            <color indexed="81"/>
            <rFont val="Tahoma"/>
            <family val="2"/>
          </rPr>
          <t xml:space="preserve">
19/03</t>
        </r>
      </text>
    </comment>
    <comment ref="F23" authorId="0" shapeId="0" xr:uid="{E87FEF77-225E-43C1-A8F5-41A77960A4CE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27/01</t>
        </r>
      </text>
    </comment>
    <comment ref="G23" authorId="0" shapeId="0" xr:uid="{0B20B664-AD79-4BED-840C-E07EFABD0140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19/02</t>
        </r>
      </text>
    </comment>
    <comment ref="F25" authorId="0" shapeId="0" xr:uid="{CF91FC78-2DA9-4B25-8239-2680A8C0B4D3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31/01</t>
        </r>
      </text>
    </comment>
    <comment ref="G25" authorId="0" shapeId="0" xr:uid="{07834A2F-1507-407D-93FA-D14BE4EA5C2D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19/03</t>
        </r>
      </text>
    </comment>
    <comment ref="F26" authorId="0" shapeId="0" xr:uid="{6158BF76-82FD-42CE-93F1-77511F17A5F9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21/01</t>
        </r>
      </text>
    </comment>
    <comment ref="G26" authorId="0" shapeId="0" xr:uid="{379CAC95-C7CA-46AC-94D3-606A4507AD84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20/02</t>
        </r>
      </text>
    </comment>
    <comment ref="H26" authorId="0" shapeId="0" xr:uid="{0D2666B8-0141-4841-89D6-B01AC0A868A5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19/03</t>
        </r>
      </text>
    </comment>
    <comment ref="G28" authorId="0" shapeId="0" xr:uid="{1DC1926D-6872-447D-934B-D91B26DDC47C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21/02</t>
        </r>
      </text>
    </comment>
    <comment ref="F29" authorId="0" shapeId="0" xr:uid="{A749CD00-05E6-469B-8D5A-42415FD360E7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17/03</t>
        </r>
      </text>
    </comment>
    <comment ref="F30" authorId="0" shapeId="0" xr:uid="{0DEEDF77-2EB4-48FE-8973-02D8B24094DD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04/02</t>
        </r>
      </text>
    </comment>
    <comment ref="G30" authorId="0" shapeId="0" xr:uid="{1D6DCED9-F6F3-476E-BCA5-9DFE8A458182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02/03</t>
        </r>
      </text>
    </comment>
    <comment ref="F32" authorId="0" shapeId="0" xr:uid="{22A0EDD3-6842-4028-8211-5FD20A4C9972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28/01</t>
        </r>
      </text>
    </comment>
    <comment ref="G32" authorId="0" shapeId="0" xr:uid="{2856783A-97FD-434C-B7AD-042ABE322328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06/03</t>
        </r>
      </text>
    </comment>
    <comment ref="F33" authorId="0" shapeId="0" xr:uid="{007A4A81-B8F1-4B65-816D-EC3B0E253A97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04/02</t>
        </r>
      </text>
    </comment>
    <comment ref="F34" authorId="0" shapeId="0" xr:uid="{8E738203-8AE1-46C7-9142-69F80B06EEBA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31/01</t>
        </r>
      </text>
    </comment>
    <comment ref="G34" authorId="0" shapeId="0" xr:uid="{655D367A-0EF1-42FA-B1FE-7904C9401047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28/02</t>
        </r>
      </text>
    </comment>
    <comment ref="F36" authorId="0" shapeId="0" xr:uid="{ADB29E7E-CCD9-4F75-A5DC-B21B13430DDC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22/01</t>
        </r>
      </text>
    </comment>
    <comment ref="G36" authorId="0" shapeId="0" xr:uid="{FA296777-FBC3-4FBB-B1EB-6376D37926D4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26/02</t>
        </r>
      </text>
    </comment>
    <comment ref="H36" authorId="0" shapeId="0" xr:uid="{9C1ECFA3-6E12-48AE-BA34-7A7E06136C74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19/03</t>
        </r>
      </text>
    </comment>
    <comment ref="F37" authorId="0" shapeId="0" xr:uid="{935BE0E1-9D1F-4B06-AB8A-E266068E9617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27/01</t>
        </r>
      </text>
    </comment>
    <comment ref="G37" authorId="0" shapeId="0" xr:uid="{2A103645-4AD5-4034-B864-631F489497AE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01/03</t>
        </r>
      </text>
    </comment>
    <comment ref="F38" authorId="0" shapeId="0" xr:uid="{CBC39296-0530-482B-BF8E-332BD23B54E5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13/02</t>
        </r>
      </text>
    </comment>
    <comment ref="G38" authorId="0" shapeId="0" xr:uid="{772046B5-1603-4CC5-A218-02D14C66E16B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02/03</t>
        </r>
      </text>
    </comment>
    <comment ref="G40" authorId="0" shapeId="0" xr:uid="{66C48B27-CFB0-4083-A434-E824088FDACE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20/02</t>
        </r>
      </text>
    </comment>
    <comment ref="F41" authorId="0" shapeId="0" xr:uid="{7375D449-362D-4D7C-B99C-273D3CD9E6C4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31/01</t>
        </r>
      </text>
    </comment>
    <comment ref="G41" authorId="0" shapeId="0" xr:uid="{77293590-F03A-41F8-8649-D30F6F9BD9F1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03/03</t>
        </r>
      </text>
    </comment>
    <comment ref="F42" authorId="0" shapeId="0" xr:uid="{D6F2C542-5600-4750-8C64-8E819C582D2D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17/01</t>
        </r>
      </text>
    </comment>
    <comment ref="G42" authorId="0" shapeId="0" xr:uid="{DD707EA1-246E-42A0-8D4A-D73AA9A6F123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18/02</t>
        </r>
      </text>
    </comment>
    <comment ref="H42" authorId="0" shapeId="0" xr:uid="{4B632C4C-ADEE-4123-B21F-0CF89D137905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18/03</t>
        </r>
      </text>
    </comment>
    <comment ref="F43" authorId="0" shapeId="0" xr:uid="{0EF8AB0B-4E2E-4411-BABA-0CAC82F7FAEB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11/01 S/300.00</t>
        </r>
      </text>
    </comment>
    <comment ref="G43" authorId="0" shapeId="0" xr:uid="{C0A43530-DD49-4D54-9476-5D106DDF4ED8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15/02 S/340.00
20/02 S/19.00</t>
        </r>
      </text>
    </comment>
    <comment ref="F44" authorId="0" shapeId="0" xr:uid="{0B5DA3EB-2F72-4FA7-B5B1-F4CC97550894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06/02</t>
        </r>
      </text>
    </comment>
    <comment ref="G44" authorId="0" shapeId="0" xr:uid="{0C0D9AF4-EC57-4CEA-B735-B15F38DFF480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04/03</t>
        </r>
      </text>
    </comment>
    <comment ref="F45" authorId="0" shapeId="0" xr:uid="{BADB7856-8E42-4658-8FC3-9B7B84BBEB76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29/01</t>
        </r>
      </text>
    </comment>
    <comment ref="G45" authorId="0" shapeId="0" xr:uid="{F6E6DBBD-6D95-49CA-B48B-839FC503ABC9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28/02</t>
        </r>
      </text>
    </comment>
    <comment ref="G46" authorId="0" shapeId="0" xr:uid="{9204821F-52CF-4766-86A7-938D2939EADF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18/02</t>
        </r>
      </text>
    </comment>
    <comment ref="F47" authorId="0" shapeId="0" xr:uid="{6B9C7F80-5B0A-4F2C-8595-8CD76C05A5E2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16/01</t>
        </r>
      </text>
    </comment>
    <comment ref="G47" authorId="0" shapeId="0" xr:uid="{18C99EB5-3EAC-4927-804E-192BA1FE3865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16/02</t>
        </r>
      </text>
    </comment>
    <comment ref="H47" authorId="0" shapeId="0" xr:uid="{48D7E43E-AC70-47D0-868C-12BE4E2B5217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18/03</t>
        </r>
      </text>
    </comment>
    <comment ref="F49" authorId="0" shapeId="0" xr:uid="{042BAA13-C434-4B7F-830E-55F8BCEF0FE1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28/01</t>
        </r>
      </text>
    </comment>
    <comment ref="G49" authorId="0" shapeId="0" xr:uid="{9B9B04DB-F5CE-4271-A27F-097A5B14CFFA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19/02 </t>
        </r>
      </text>
    </comment>
    <comment ref="F50" authorId="0" shapeId="0" xr:uid="{A91EF71E-2DAF-46A3-B640-8ED0B5A454EF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29/01</t>
        </r>
      </text>
    </comment>
    <comment ref="H50" authorId="0" shapeId="0" xr:uid="{19E33F98-4FD9-4B02-A88A-5ABB6C4EE62C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16/03</t>
        </r>
      </text>
    </comment>
    <comment ref="F51" authorId="0" shapeId="0" xr:uid="{06C3E378-C31C-4E75-BA72-7C3591EC235F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21/01</t>
        </r>
      </text>
    </comment>
    <comment ref="G51" authorId="0" shapeId="0" xr:uid="{EEC98D79-A0B0-4D96-AE2E-DC24BEE06DD5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24/02</t>
        </r>
      </text>
    </comment>
    <comment ref="F53" authorId="0" shapeId="0" xr:uid="{5F0D27D8-847A-4A86-8CBA-F73C682830D7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27/02</t>
        </r>
      </text>
    </comment>
    <comment ref="F54" authorId="0" shapeId="0" xr:uid="{DCFA1B38-6D1B-40E6-8F86-A3D3E5AE6EF1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26/01</t>
        </r>
      </text>
    </comment>
    <comment ref="G54" authorId="0" shapeId="0" xr:uid="{623F1A07-8767-46B3-9CF9-CF56F82807BC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01/03</t>
        </r>
      </text>
    </comment>
    <comment ref="F55" authorId="0" shapeId="0" xr:uid="{5D93C912-B5E5-4B3A-BBD9-543E31A2516B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17/02</t>
        </r>
      </text>
    </comment>
    <comment ref="G55" authorId="0" shapeId="0" xr:uid="{05ED3EF0-6B2F-4474-8E21-89DB9FB74F73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10/03</t>
        </r>
      </text>
    </comment>
    <comment ref="F56" authorId="0" shapeId="0" xr:uid="{D2B1DD30-29FA-4419-90D8-BA964C67D0D5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05/02</t>
        </r>
      </text>
    </comment>
    <comment ref="G56" authorId="0" shapeId="0" xr:uid="{2B502CF7-C5A0-4F0B-8FDF-9738224A4D52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03/03</t>
        </r>
      </text>
    </comment>
    <comment ref="F58" authorId="0" shapeId="0" xr:uid="{5CCA4228-7DB7-4BF4-AC18-0E4E611F3F2A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29/01</t>
        </r>
      </text>
    </comment>
    <comment ref="G58" authorId="0" shapeId="0" xr:uid="{90EFF0E3-03AF-4456-ACD0-F2DF5BE2210A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24/02</t>
        </r>
      </text>
    </comment>
    <comment ref="F59" authorId="0" shapeId="0" xr:uid="{C381E3C9-F591-47D1-B022-4DA590252104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30/01</t>
        </r>
      </text>
    </comment>
    <comment ref="G59" authorId="0" shapeId="0" xr:uid="{76CA71CF-A74C-465C-B4C7-68075A572E32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27/02</t>
        </r>
      </text>
    </comment>
    <comment ref="F60" authorId="0" shapeId="0" xr:uid="{E804E680-9375-44F0-BCA7-C6710ACEAF64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14/02</t>
        </r>
      </text>
    </comment>
    <comment ref="F61" authorId="0" shapeId="0" xr:uid="{3B1FB58A-09C5-4CED-8B35-600DDF33FBEC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28/02</t>
        </r>
      </text>
    </comment>
    <comment ref="F62" authorId="0" shapeId="0" xr:uid="{AEA1CE67-A633-4E53-A38E-4BEFF65720FB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16/01</t>
        </r>
      </text>
    </comment>
    <comment ref="G62" authorId="0" shapeId="0" xr:uid="{74EAA9D9-4FB4-44E0-B04C-56E4B2D58E01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15/02</t>
        </r>
      </text>
    </comment>
    <comment ref="F63" authorId="0" shapeId="0" xr:uid="{55FA6214-6339-499B-9831-1B12228C8DBA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03/02</t>
        </r>
      </text>
    </comment>
    <comment ref="G63" authorId="0" shapeId="0" xr:uid="{B13E4B2C-F5DA-45C4-80CA-3158101363AC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19/02</t>
        </r>
      </text>
    </comment>
    <comment ref="F64" authorId="0" shapeId="0" xr:uid="{CE447BB6-2062-4150-8F17-12D4E02308AD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06/02</t>
        </r>
      </text>
    </comment>
    <comment ref="G64" authorId="0" shapeId="0" xr:uid="{ADD52C16-4744-439A-B188-2D4C3AF8A57A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27/02</t>
        </r>
      </text>
    </comment>
    <comment ref="F66" authorId="0" shapeId="0" xr:uid="{9E7161AB-E241-4BE6-8AF8-4CAC77ED94B8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23/01</t>
        </r>
      </text>
    </comment>
    <comment ref="G66" authorId="0" shapeId="0" xr:uid="{925C53F3-BCB3-436A-8282-36F5EEF332F7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18/02</t>
        </r>
      </text>
    </comment>
    <comment ref="H66" authorId="0" shapeId="0" xr:uid="{CB079BD0-E237-41DD-81FE-6DA7100BB366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19/03</t>
        </r>
      </text>
    </comment>
    <comment ref="F67" authorId="0" shapeId="0" xr:uid="{21649DAE-B852-4FF7-9626-4B84D012E674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01/02</t>
        </r>
      </text>
    </comment>
    <comment ref="G67" authorId="0" shapeId="0" xr:uid="{84B8D90B-19CB-4AE4-B489-B2EF566911A2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02/03</t>
        </r>
      </text>
    </comment>
    <comment ref="F68" authorId="0" shapeId="0" xr:uid="{5B67D654-9187-42F9-BFE7-54BD5BCB91F8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18/01</t>
        </r>
      </text>
    </comment>
    <comment ref="G68" authorId="0" shapeId="0" xr:uid="{A57275E7-74A6-427B-85FE-0FBB85D3666E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19/02</t>
        </r>
      </text>
    </comment>
    <comment ref="H68" authorId="0" shapeId="0" xr:uid="{2C826E98-FB32-41D1-BD43-264F6A13291B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16/03</t>
        </r>
      </text>
    </comment>
    <comment ref="F69" authorId="0" shapeId="0" xr:uid="{1BB50D1E-9035-471C-B9F7-16092BF9781A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20/01</t>
        </r>
      </text>
    </comment>
    <comment ref="G69" authorId="0" shapeId="0" xr:uid="{E666F2DD-71C0-4FBD-AD03-CF38363694EF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19/02</t>
        </r>
      </text>
    </comment>
    <comment ref="H69" authorId="0" shapeId="0" xr:uid="{5F17482F-4E8E-49A7-9AAD-4985B3A853AE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19/03</t>
        </r>
      </text>
    </comment>
    <comment ref="F70" authorId="0" shapeId="0" xr:uid="{D318B980-8EB8-43B9-B88A-5C6137B99616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23/01</t>
        </r>
      </text>
    </comment>
    <comment ref="G70" authorId="0" shapeId="0" xr:uid="{98B8E2BF-EE38-437E-977C-B5EBEE33A15E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25/02</t>
        </r>
      </text>
    </comment>
    <comment ref="F71" authorId="0" shapeId="0" xr:uid="{F9C4205D-2298-47DF-9E0F-90F418442DED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29/01 329.62
S/0.05 Dic24</t>
        </r>
      </text>
    </comment>
    <comment ref="G71" authorId="0" shapeId="0" xr:uid="{C4041BFA-BF91-4631-B9B8-D6ABC6F52470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27/02</t>
        </r>
      </text>
    </comment>
    <comment ref="F72" authorId="0" shapeId="0" xr:uid="{1647FD14-B5C9-4E6C-BBE7-0AD3874E27A1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03/02</t>
        </r>
      </text>
    </comment>
    <comment ref="F73" authorId="0" shapeId="0" xr:uid="{0B71A7C9-B8E1-4EE9-B4E6-D05B698A1DCB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21/01</t>
        </r>
      </text>
    </comment>
    <comment ref="G73" authorId="0" shapeId="0" xr:uid="{876333D2-C9EA-44FE-A6D7-8C09D295B87F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19/02</t>
        </r>
      </text>
    </comment>
    <comment ref="H73" authorId="0" shapeId="0" xr:uid="{85FEA061-C324-41B9-881B-FAD825DA6B2A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19/03</t>
        </r>
      </text>
    </comment>
    <comment ref="F75" authorId="0" shapeId="0" xr:uid="{650827EF-993D-4BB2-8E7D-6DAC99880924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20/01</t>
        </r>
      </text>
    </comment>
    <comment ref="G75" authorId="0" shapeId="0" xr:uid="{3D1134F4-F5BF-412B-990A-9BF74C303494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18/02</t>
        </r>
      </text>
    </comment>
    <comment ref="H75" authorId="0" shapeId="0" xr:uid="{575CCB8A-6E55-4E28-933E-A072C56E58FA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18/03</t>
        </r>
      </text>
    </comment>
    <comment ref="F76" authorId="0" shapeId="0" xr:uid="{6692ABC2-0339-4298-BF69-B2961B1A9791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02/01 S/380.00
15/01 S/81.21</t>
        </r>
      </text>
    </comment>
    <comment ref="G76" authorId="0" shapeId="0" xr:uid="{C1BABAA9-F90B-4C67-B9F5-5CF7A883661F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13/02</t>
        </r>
      </text>
    </comment>
    <comment ref="F77" authorId="0" shapeId="0" xr:uid="{3F9686AF-120A-420A-80E6-D40C8321FBC6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27/01</t>
        </r>
      </text>
    </comment>
    <comment ref="G77" authorId="0" shapeId="0" xr:uid="{D4451B63-2D8E-464B-B3E5-1FEB3BB6A25A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15/02</t>
        </r>
      </text>
    </comment>
    <comment ref="F78" authorId="0" shapeId="0" xr:uid="{6B4D9E87-E8FB-4A48-A867-AC9DFF003E5F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30/01 S/350.00 - S/3.04 Dic24</t>
        </r>
      </text>
    </comment>
    <comment ref="G78" authorId="0" shapeId="0" xr:uid="{0BE65D68-F51F-4B59-9DA5-4B1F8F32C4C9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27/03</t>
        </r>
      </text>
    </comment>
    <comment ref="F79" authorId="0" shapeId="0" xr:uid="{916F5E30-5AC1-44DF-B75F-99C57F0CFF2C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30/01</t>
        </r>
      </text>
    </comment>
    <comment ref="G79" authorId="0" shapeId="0" xr:uid="{9E5B8666-EB49-4804-81A5-B178808C918F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03/03</t>
        </r>
      </text>
    </comment>
    <comment ref="F80" authorId="0" shapeId="0" xr:uid="{DED620B1-880C-45D2-90E1-A296D046108B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20/01</t>
        </r>
      </text>
    </comment>
    <comment ref="G80" authorId="0" shapeId="0" xr:uid="{0291B9CF-1817-45D1-A4C7-72151A892D6F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18/02</t>
        </r>
      </text>
    </comment>
    <comment ref="F82" authorId="0" shapeId="0" xr:uid="{64CD9FE8-8EA7-4224-A6A8-B110FD28E556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31/01</t>
        </r>
      </text>
    </comment>
    <comment ref="G82" authorId="0" shapeId="0" xr:uid="{D7E5401E-5F3C-4B06-95E8-E95CDB988980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05/03</t>
        </r>
      </text>
    </comment>
    <comment ref="H83" authorId="0" shapeId="0" xr:uid="{19F447A7-FE0F-42F9-9D69-3CFA76CC79D3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17/03</t>
        </r>
      </text>
    </comment>
    <comment ref="F84" authorId="0" shapeId="0" xr:uid="{13AD20DD-FE56-4CFF-9382-A524B7C1C6A9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29/01</t>
        </r>
      </text>
    </comment>
    <comment ref="G84" authorId="0" shapeId="0" xr:uid="{70332D65-CDCE-4250-8A08-E793CC90F1AF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25/02</t>
        </r>
      </text>
    </comment>
    <comment ref="F85" authorId="0" shapeId="0" xr:uid="{BBDBDA1A-875A-46EC-9CB2-83572443C62D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29/01</t>
        </r>
      </text>
    </comment>
    <comment ref="G85" authorId="0" shapeId="0" xr:uid="{13EF4EF3-237B-4D28-8D5C-5B6182D17505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25/02</t>
        </r>
      </text>
    </comment>
    <comment ref="F86" authorId="0" shapeId="0" xr:uid="{BF855242-05A3-4C97-A0E5-9626FE0C3E3C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21/01</t>
        </r>
      </text>
    </comment>
    <comment ref="G86" authorId="0" shapeId="0" xr:uid="{177F8585-35EC-4ADE-9215-4E7C4C6410EF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02/03</t>
        </r>
      </text>
    </comment>
    <comment ref="F87" authorId="0" shapeId="0" xr:uid="{4B8B82EE-29A5-4F26-AC6A-EFFC35ABF492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21/01</t>
        </r>
      </text>
    </comment>
    <comment ref="G87" authorId="0" shapeId="0" xr:uid="{F6AAE3A9-31FE-44A3-8DB0-D6F10CC37E75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01/03</t>
        </r>
      </text>
    </comment>
    <comment ref="F89" authorId="0" shapeId="0" xr:uid="{B5E8DE9A-D7D7-4963-9BF9-5CDA6F16E78E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02/02</t>
        </r>
      </text>
    </comment>
    <comment ref="G89" authorId="0" shapeId="0" xr:uid="{D36FBF56-3992-4574-ADEF-871458D55467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09/03</t>
        </r>
      </text>
    </comment>
    <comment ref="F90" authorId="0" shapeId="0" xr:uid="{2117AF59-DF9C-44A8-A2E0-843FB0B10302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27/01</t>
        </r>
      </text>
    </comment>
    <comment ref="G90" authorId="0" shapeId="0" xr:uid="{49331B12-AA88-49AB-AC36-CC6FCDDE68C8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19/02</t>
        </r>
      </text>
    </comment>
    <comment ref="F92" authorId="0" shapeId="0" xr:uid="{35568DB3-DA4D-40EA-80CF-F74084367AD5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17/01</t>
        </r>
      </text>
    </comment>
    <comment ref="G92" authorId="0" shapeId="0" xr:uid="{717A5A28-CA8D-4337-8BF1-13E047444FA7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20/02</t>
        </r>
      </text>
    </comment>
    <comment ref="F94" authorId="0" shapeId="0" xr:uid="{FD2E0817-6B8A-49E1-A3C0-38F434D50F8C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25/01</t>
        </r>
      </text>
    </comment>
    <comment ref="G94" authorId="0" shapeId="0" xr:uid="{A27C456E-CA1C-4674-8B1D-1E1C3EE9BA83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25/02</t>
        </r>
      </text>
    </comment>
    <comment ref="F95" authorId="0" shapeId="0" xr:uid="{2A28F35D-89EA-4088-B08C-02590618957A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08/02 </t>
        </r>
      </text>
    </comment>
    <comment ref="G95" authorId="0" shapeId="0" xr:uid="{D1881C27-1B19-447E-AC57-7041BBF2CDC9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28/02</t>
        </r>
      </text>
    </comment>
    <comment ref="H95" authorId="0" shapeId="0" xr:uid="{DAB13229-E453-4F94-9CF6-F3F0332B1A79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17/03</t>
        </r>
      </text>
    </comment>
    <comment ref="F96" authorId="0" shapeId="0" xr:uid="{F253C966-0AD4-4C39-B28B-1FD4420B6087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21/01</t>
        </r>
      </text>
    </comment>
    <comment ref="G96" authorId="0" shapeId="0" xr:uid="{61F4D2DA-3A9D-4ECD-B39D-72482B0C8B00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24/02</t>
        </r>
      </text>
    </comment>
    <comment ref="H96" authorId="0" shapeId="0" xr:uid="{748A3076-E39E-46E3-BECF-A47B4E4D6CBB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19/03</t>
        </r>
      </text>
    </comment>
    <comment ref="F97" authorId="0" shapeId="0" xr:uid="{C3B26FF6-7930-43E3-BC96-67E6792910F7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01/02</t>
        </r>
      </text>
    </comment>
    <comment ref="G97" authorId="0" shapeId="0" xr:uid="{53ADD5E1-50FC-4E46-BA84-C74BE1FF549C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02/03</t>
        </r>
      </text>
    </comment>
    <comment ref="F98" authorId="0" shapeId="0" xr:uid="{268A988E-0018-490B-9BE4-F2A63157CC7A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22/01</t>
        </r>
      </text>
    </comment>
    <comment ref="G98" authorId="0" shapeId="0" xr:uid="{EEA87E30-CE9F-4FF1-9B7F-FD99DCDFB714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24/02</t>
        </r>
      </text>
    </comment>
    <comment ref="H98" authorId="0" shapeId="0" xr:uid="{7E3BCEA9-A314-4CFB-A113-F788555F5098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19/03</t>
        </r>
      </text>
    </comment>
    <comment ref="F99" authorId="0" shapeId="0" xr:uid="{88FFA821-AF71-4944-9A72-C9BBD214A93E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30/01</t>
        </r>
      </text>
    </comment>
    <comment ref="G99" authorId="0" shapeId="0" xr:uid="{B1A67C41-7BF3-4600-858B-9EEDB04FD310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21/02</t>
        </r>
      </text>
    </comment>
    <comment ref="F100" authorId="0" shapeId="0" xr:uid="{4789E8FD-FBD6-4996-91CE-729DA460BCD3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25/01</t>
        </r>
      </text>
    </comment>
    <comment ref="G100" authorId="0" shapeId="0" xr:uid="{65038AE1-8F4A-4040-9EC1-D7719323A682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25/02</t>
        </r>
      </text>
    </comment>
    <comment ref="G101" authorId="0" shapeId="0" xr:uid="{94B6A916-ACDB-45B5-BEF1-36C449C4679E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15/03</t>
        </r>
      </text>
    </comment>
    <comment ref="F102" authorId="0" shapeId="0" xr:uid="{BEFB7256-D3C5-44DE-B330-F92D16AFFB34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17/01</t>
        </r>
      </text>
    </comment>
    <comment ref="G102" authorId="0" shapeId="0" xr:uid="{902DB006-7AA2-40E0-ABC5-6D001EF831FD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18/02</t>
        </r>
      </text>
    </comment>
    <comment ref="H102" authorId="0" shapeId="0" xr:uid="{EB88526C-4D05-4FF8-9EE2-DA4055B06E9B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18/03</t>
        </r>
      </text>
    </comment>
    <comment ref="F104" authorId="0" shapeId="0" xr:uid="{C3C62D45-9437-4753-A8B4-8BB46A15E440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16/01</t>
        </r>
      </text>
    </comment>
    <comment ref="G104" authorId="0" shapeId="0" xr:uid="{443D6F59-E9FE-418C-A9D1-F4A914CA5690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17/02</t>
        </r>
      </text>
    </comment>
    <comment ref="H104" authorId="0" shapeId="0" xr:uid="{1A900E7C-A04B-4D73-812E-DB6A9898AD3F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18/03</t>
        </r>
      </text>
    </comment>
    <comment ref="F106" authorId="0" shapeId="0" xr:uid="{A9160A24-612F-452C-BCDB-9B0DB8ECC503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04/02</t>
        </r>
      </text>
    </comment>
    <comment ref="G106" authorId="0" shapeId="0" xr:uid="{CC7EAE2B-3A70-47A5-A3A5-7476B3B92328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03/03</t>
        </r>
      </text>
    </comment>
    <comment ref="G107" authorId="0" shapeId="0" xr:uid="{E2F10EF4-6EFC-4AFE-90E6-511E622695DC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18/02</t>
        </r>
      </text>
    </comment>
    <comment ref="G108" authorId="0" shapeId="0" xr:uid="{CAA3B9A6-298B-4765-B512-1A953618A008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24/02</t>
        </r>
      </text>
    </comment>
    <comment ref="F109" authorId="0" shapeId="0" xr:uid="{8E204492-E60D-47D5-8AAD-4C1465615B0D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31/01</t>
        </r>
      </text>
    </comment>
    <comment ref="G109" authorId="0" shapeId="0" xr:uid="{8C348F38-5B27-4D2F-887A-A415F3756A3A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03/03</t>
        </r>
      </text>
    </comment>
    <comment ref="F110" authorId="0" shapeId="0" xr:uid="{E8CE9D3B-6730-493A-8018-997C344FAC3E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21/01</t>
        </r>
      </text>
    </comment>
    <comment ref="F111" authorId="0" shapeId="0" xr:uid="{6E41CB7D-65F0-4067-87B9-FF0DCEC6B152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22/01</t>
        </r>
      </text>
    </comment>
    <comment ref="G111" authorId="0" shapeId="0" xr:uid="{8E395450-0177-4E7B-B031-6B57A4CD1E58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20/02</t>
        </r>
      </text>
    </comment>
    <comment ref="G112" authorId="0" shapeId="0" xr:uid="{FE28602E-144F-4C89-B579-4BFA24A71895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04/03</t>
        </r>
      </text>
    </comment>
    <comment ref="F113" authorId="0" shapeId="0" xr:uid="{9C25CAB8-5A6E-4CFC-BF84-E030A23E9AEA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22/01</t>
        </r>
      </text>
    </comment>
    <comment ref="G113" authorId="0" shapeId="0" xr:uid="{5C4ADEBE-C4B3-42B4-90A0-8A6464413128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20/02</t>
        </r>
      </text>
    </comment>
    <comment ref="H113" authorId="0" shapeId="0" xr:uid="{2D7F38E9-6FD4-49B1-8DFE-12EEFD64E2FD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19/03</t>
        </r>
      </text>
    </comment>
    <comment ref="G114" authorId="0" shapeId="0" xr:uid="{C79FC18E-D088-442C-9B20-36A82B58C33B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17/02 S/721.78 - S/27.14 Dic24 = S/694.64
</t>
        </r>
      </text>
    </comment>
    <comment ref="F115" authorId="0" shapeId="0" xr:uid="{B865BEF7-887A-4ED7-BFA4-CDC6E862BD75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21/01 S/237.47  - S/6.00 deuda Dic24
</t>
        </r>
      </text>
    </comment>
    <comment ref="G115" authorId="0" shapeId="0" xr:uid="{BB7BE95D-D798-4DDB-BFE1-4BFC02F48ACA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22/02</t>
        </r>
      </text>
    </comment>
    <comment ref="F116" authorId="0" shapeId="0" xr:uid="{F0B91E3C-0B2C-4EEC-AFE2-12C4AAF10D08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28/01</t>
        </r>
      </text>
    </comment>
    <comment ref="G116" authorId="0" shapeId="0" xr:uid="{9391CD22-3C78-49E2-AB79-4D66F8FCE3C2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01/03</t>
        </r>
      </text>
    </comment>
    <comment ref="G117" authorId="0" shapeId="0" xr:uid="{254EFABC-0BE1-47D7-841A-2DD50E206D76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23/02</t>
        </r>
      </text>
    </comment>
    <comment ref="F119" authorId="0" shapeId="0" xr:uid="{EF9B5A97-5573-4BAD-A5FB-CC7221B3BB43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31/01</t>
        </r>
      </text>
    </comment>
    <comment ref="G119" authorId="0" shapeId="0" xr:uid="{01D74C0F-A180-475E-9D4E-2A6B22631EF2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23/02</t>
        </r>
      </text>
    </comment>
    <comment ref="F120" authorId="0" shapeId="0" xr:uid="{8A97D93C-2BAC-49C7-97A5-4070AFBEDFC3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21/01 </t>
        </r>
      </text>
    </comment>
    <comment ref="G120" authorId="0" shapeId="0" xr:uid="{D4FC1782-652D-4AE4-B833-EFD00C3E3A49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24/02</t>
        </r>
      </text>
    </comment>
    <comment ref="F121" authorId="0" shapeId="0" xr:uid="{AC101BC9-DA12-4B75-BC6C-1064793DC58E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03/02</t>
        </r>
      </text>
    </comment>
    <comment ref="G121" authorId="0" shapeId="0" xr:uid="{70BA7253-D387-4F2C-B3CA-7E0FD9477557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03/03</t>
        </r>
      </text>
    </comment>
    <comment ref="G122" authorId="0" shapeId="0" xr:uid="{2FD2A710-DB3B-4369-A1AD-9D985F767D4A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28/02</t>
        </r>
      </text>
    </comment>
    <comment ref="F123" authorId="0" shapeId="0" xr:uid="{F9086CB3-AA69-4CA5-8650-D3C0ED0FF2B8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17/01</t>
        </r>
      </text>
    </comment>
    <comment ref="G123" authorId="0" shapeId="0" xr:uid="{8E91A023-A26C-4A59-9A57-064917BBB965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19/02</t>
        </r>
      </text>
    </comment>
    <comment ref="F124" authorId="0" shapeId="0" xr:uid="{7C58FC19-CC5C-4B53-A376-4C7384C3D79E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03/03</t>
        </r>
      </text>
    </comment>
    <comment ref="G124" authorId="0" shapeId="0" xr:uid="{BD2470E8-B032-477F-B834-C72A5354BC0E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18/03 </t>
        </r>
      </text>
    </comment>
    <comment ref="F126" authorId="0" shapeId="0" xr:uid="{E7C5B67B-0B03-4DF5-8358-E5A1C37D9880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20/01</t>
        </r>
      </text>
    </comment>
    <comment ref="G126" authorId="0" shapeId="0" xr:uid="{250AD8B1-C1E3-4AED-8317-C808AE227AEE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21/02</t>
        </r>
      </text>
    </comment>
    <comment ref="H126" authorId="0" shapeId="0" xr:uid="{0F57DDBB-5D7C-41FC-A3F0-9FDA688A3428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19/03</t>
        </r>
      </text>
    </comment>
    <comment ref="F127" authorId="0" shapeId="0" xr:uid="{027BF8A9-B3F9-46E3-B784-2F06221846C2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24/01</t>
        </r>
      </text>
    </comment>
    <comment ref="G127" authorId="0" shapeId="0" xr:uid="{46C15BA8-A87A-43FD-832D-3C8FC6E3751C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26/02</t>
        </r>
      </text>
    </comment>
    <comment ref="F128" authorId="0" shapeId="0" xr:uid="{DA1D6F4F-6F0F-4EB8-A623-CFCFBCA2D5D1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14/02 S/329.00 - 0.06 Dic24
</t>
        </r>
      </text>
    </comment>
    <comment ref="G128" authorId="0" shapeId="0" xr:uid="{A0FADF5B-B01A-4CE2-A6BF-2BB5C8CFB3D0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03/03</t>
        </r>
      </text>
    </comment>
    <comment ref="F130" authorId="0" shapeId="0" xr:uid="{77A8C3FD-DD92-409A-A37A-CDEE6EA8AE90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20/02</t>
        </r>
      </text>
    </comment>
    <comment ref="G130" authorId="0" shapeId="0" xr:uid="{DC1382C4-08C5-4EE5-AFF1-3D921267995F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11/03</t>
        </r>
      </text>
    </comment>
    <comment ref="F131" authorId="0" shapeId="0" xr:uid="{0A39AD6F-396A-4EBA-8DAB-599EBB7374CB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10/02 S/347.00 - S/0.86 Dic24</t>
        </r>
      </text>
    </comment>
    <comment ref="F132" authorId="0" shapeId="0" xr:uid="{25CCC11A-8739-4E8A-BA61-911E3BF20CB2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18/01</t>
        </r>
      </text>
    </comment>
    <comment ref="G132" authorId="0" shapeId="0" xr:uid="{474B1ADC-A245-4DB2-9B4E-AFA27F7C456E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19/02</t>
        </r>
      </text>
    </comment>
    <comment ref="H132" authorId="0" shapeId="0" xr:uid="{2CF470FB-6216-4A34-8350-9580556D25EB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16/03</t>
        </r>
      </text>
    </comment>
    <comment ref="G133" authorId="0" shapeId="0" xr:uid="{1565CC48-B66F-4CEE-A3D7-0F111DF5C69A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03/03</t>
        </r>
      </text>
    </comment>
    <comment ref="F134" authorId="0" shapeId="0" xr:uid="{E32C3433-F80B-4E7D-8F2F-9DB400D6AA25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18/01</t>
        </r>
      </text>
    </comment>
    <comment ref="G134" authorId="0" shapeId="0" xr:uid="{15385BC5-7338-4472-97BF-831011768834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20/02</t>
        </r>
      </text>
    </comment>
    <comment ref="F135" authorId="0" shapeId="0" xr:uid="{3A0D2C76-5D00-4E21-AEF2-5FEEDE9564C6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20/01</t>
        </r>
      </text>
    </comment>
    <comment ref="G135" authorId="0" shapeId="0" xr:uid="{AA638A29-0F2E-40FA-A65A-2C2595C7A3C1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19/02</t>
        </r>
      </text>
    </comment>
    <comment ref="H135" authorId="0" shapeId="0" xr:uid="{F2A32741-A35D-4B42-A159-434B5B98A44C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18/03</t>
        </r>
      </text>
    </comment>
    <comment ref="F136" authorId="0" shapeId="0" xr:uid="{E5A89374-D14D-4457-B8C2-EE8A4943C666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20/02</t>
        </r>
      </text>
    </comment>
    <comment ref="G136" authorId="0" shapeId="0" xr:uid="{A95D48FA-1FC0-4D6D-B832-68B1D445FDE9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27/01</t>
        </r>
      </text>
    </comment>
    <comment ref="F138" authorId="0" shapeId="0" xr:uid="{CD36C2BC-858D-4B49-A8B8-1D9AFBC71F8A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03/02</t>
        </r>
      </text>
    </comment>
    <comment ref="G138" authorId="0" shapeId="0" xr:uid="{AA49474B-F2AC-4CDA-9788-56BF9E04FAE0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03/03</t>
        </r>
      </text>
    </comment>
    <comment ref="F139" authorId="0" shapeId="0" xr:uid="{7363F7F4-8967-48A0-90D9-D425FEC0DE2F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02/02</t>
        </r>
      </text>
    </comment>
    <comment ref="G139" authorId="0" shapeId="0" xr:uid="{355A4DA7-FB66-4C82-84DE-1EA30C8AF79C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05/03</t>
        </r>
      </text>
    </comment>
    <comment ref="F140" authorId="0" shapeId="0" xr:uid="{AE4469B3-43FC-4E16-B4CB-3291F0916B7E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03/02</t>
        </r>
      </text>
    </comment>
    <comment ref="G140" authorId="0" shapeId="0" xr:uid="{672DAC24-DE62-4F9E-8542-C9B4CD603B11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03/03</t>
        </r>
      </text>
    </comment>
    <comment ref="F141" authorId="0" shapeId="0" xr:uid="{C87EC029-7554-45DC-B25D-1D9723E98C45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24/01</t>
        </r>
      </text>
    </comment>
    <comment ref="G141" authorId="0" shapeId="0" xr:uid="{04F3F0C3-AE70-4714-9685-67615A42AC9C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17/02</t>
        </r>
      </text>
    </comment>
    <comment ref="H141" authorId="0" shapeId="0" xr:uid="{C7167F94-2327-4529-B490-89E93A936C9A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18/03</t>
        </r>
      </text>
    </comment>
    <comment ref="F142" authorId="0" shapeId="0" xr:uid="{B89D83A6-6D57-4D7A-B3B9-B4767FBA9146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08/02 S/318.00 -S/0.30 Dic24</t>
        </r>
      </text>
    </comment>
    <comment ref="G142" authorId="0" shapeId="0" xr:uid="{F3D33CDD-2793-4C82-8794-0F5996E4BB6F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07/03</t>
        </r>
      </text>
    </comment>
    <comment ref="F143" authorId="0" shapeId="0" xr:uid="{0A78565E-69E1-4C60-A4E7-72D7471387BF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26/01</t>
        </r>
      </text>
    </comment>
    <comment ref="G143" authorId="0" shapeId="0" xr:uid="{7E2B2919-3833-454B-B1AF-9C529DB11DFF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28/02</t>
        </r>
      </text>
    </comment>
    <comment ref="F144" authorId="0" shapeId="0" xr:uid="{86A06EDB-1D77-4881-96BF-02BBE62685F7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21/01</t>
        </r>
      </text>
    </comment>
    <comment ref="G144" authorId="0" shapeId="0" xr:uid="{25307DFB-1CAA-4CA6-810D-8C197EDA5EC5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16/02</t>
        </r>
      </text>
    </comment>
    <comment ref="H144" authorId="0" shapeId="0" xr:uid="{141323E8-F11E-44BB-AFD9-7BC9D6D805FC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17/03</t>
        </r>
      </text>
    </comment>
    <comment ref="F145" authorId="0" shapeId="0" xr:uid="{861E7D65-532B-4CD0-99B4-D0AFE2FC49B1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29/01</t>
        </r>
      </text>
    </comment>
    <comment ref="G145" authorId="0" shapeId="0" xr:uid="{4686B9F3-2336-4951-B2D2-03F5DE4DA345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28/02</t>
        </r>
      </text>
    </comment>
    <comment ref="F146" authorId="0" shapeId="0" xr:uid="{AB0F0B33-4515-4F14-8BFB-E187D1119FE6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24/01</t>
        </r>
      </text>
    </comment>
    <comment ref="G146" authorId="0" shapeId="0" xr:uid="{85FD3ADF-8E20-4226-B8D1-5C968D0A87A8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25/02</t>
        </r>
      </text>
    </comment>
    <comment ref="B147" authorId="0" shapeId="0" xr:uid="{7557D36B-7A7A-4AA2-80CD-D1BBE89D1471}">
      <text>
        <r>
          <rPr>
            <b/>
            <sz val="9"/>
            <color indexed="81"/>
            <rFont val="Tahoma"/>
            <family val="2"/>
          </rPr>
          <t>Energía Renovable Perú:</t>
        </r>
        <r>
          <rPr>
            <sz val="9"/>
            <color indexed="81"/>
            <rFont val="Tahoma"/>
            <family val="2"/>
          </rPr>
          <t xml:space="preserve">
Alquiler Estacionamiento desde el 5/Ago/23 
S/300.00</t>
        </r>
      </text>
    </comment>
    <comment ref="F147" authorId="0" shapeId="0" xr:uid="{56617DFB-4411-41DE-AE9E-07D04736FE3F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21/01</t>
        </r>
      </text>
    </comment>
    <comment ref="G147" authorId="0" shapeId="0" xr:uid="{057AD329-422C-457F-9C28-F8CCE6653A45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27/02</t>
        </r>
      </text>
    </comment>
    <comment ref="G148" authorId="0" shapeId="0" xr:uid="{93D1061C-C563-4996-858A-0E3D59BE9DD2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11/03</t>
        </r>
      </text>
    </comment>
    <comment ref="F150" authorId="0" shapeId="0" xr:uid="{07AA9A05-8AA0-4E28-9D62-1BF5C424265E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28/01</t>
        </r>
      </text>
    </comment>
    <comment ref="G150" authorId="0" shapeId="0" xr:uid="{2F13D644-DDA0-41F4-BB94-58300F96C8FD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24/02</t>
        </r>
      </text>
    </comment>
    <comment ref="F151" authorId="0" shapeId="0" xr:uid="{E7960103-F4E1-43EC-A07D-9C0017071593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04/02</t>
        </r>
      </text>
    </comment>
    <comment ref="G151" authorId="0" shapeId="0" xr:uid="{1E90576D-15AD-4533-BC14-E8A4AC4ACAB0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05/03</t>
        </r>
      </text>
    </comment>
    <comment ref="G152" authorId="0" shapeId="0" xr:uid="{2E396DA4-BD17-4240-B726-56F8D0F6BCF8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04/03</t>
        </r>
      </text>
    </comment>
    <comment ref="F153" authorId="0" shapeId="0" xr:uid="{810398C9-8920-45CD-AEB6-4CF92B7F577D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26/02</t>
        </r>
      </text>
    </comment>
    <comment ref="G153" authorId="0" shapeId="0" xr:uid="{D9A164EF-5D17-4FE0-B07C-134EB8A9EB16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26/02</t>
        </r>
      </text>
    </comment>
    <comment ref="F154" authorId="0" shapeId="0" xr:uid="{BE93D76C-0FA9-483F-BA2A-81BEEFB6F362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03/01 S/300.00 Cochera
01/02 S/351.46
</t>
        </r>
      </text>
    </comment>
    <comment ref="G154" authorId="0" shapeId="0" xr:uid="{A094DEAE-AA83-425D-A50D-7D11CC96C909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05/02 S/300.00
01/03 S/414.62</t>
        </r>
      </text>
    </comment>
    <comment ref="H154" authorId="0" shapeId="0" xr:uid="{1719E265-2F9E-4E36-BA75-3692E3762DF7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06/03 S/300.00</t>
        </r>
      </text>
    </comment>
    <comment ref="F156" authorId="0" shapeId="0" xr:uid="{F5086B49-343A-4421-8414-BCD0BE775770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26/01</t>
        </r>
      </text>
    </comment>
    <comment ref="G156" authorId="0" shapeId="0" xr:uid="{7DB91BC1-48A4-4119-9ABF-C58A8AC3C932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20/02</t>
        </r>
      </text>
    </comment>
    <comment ref="F157" authorId="0" shapeId="0" xr:uid="{BC18230C-12EE-4EC1-B821-7F1EC661F1B7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20/02</t>
        </r>
      </text>
    </comment>
    <comment ref="G157" authorId="0" shapeId="0" xr:uid="{0411B90A-8173-4AAF-B4DB-7337CAEED7BE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19/03</t>
        </r>
      </text>
    </comment>
    <comment ref="F159" authorId="0" shapeId="0" xr:uid="{27F0B696-82FE-4EA5-8AA8-DD90DFD58424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30/01</t>
        </r>
      </text>
    </comment>
    <comment ref="G159" authorId="0" shapeId="0" xr:uid="{5D1B1029-6F03-44E3-BCBF-7C989721E970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24/02</t>
        </r>
      </text>
    </comment>
    <comment ref="F160" authorId="0" shapeId="0" xr:uid="{0689C6A1-3603-4227-B622-98F423F5B6F2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25/01</t>
        </r>
      </text>
    </comment>
    <comment ref="G160" authorId="0" shapeId="0" xr:uid="{E6DDA245-60EF-44A8-8828-0661017C7353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19/02</t>
        </r>
      </text>
    </comment>
    <comment ref="H160" authorId="0" shapeId="0" xr:uid="{9C832155-A397-44AB-B1EA-36D42D3A53AE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19/03</t>
        </r>
      </text>
    </comment>
    <comment ref="G161" authorId="0" shapeId="0" xr:uid="{E1EF5350-A9BC-4C52-8CE6-DA04DF931FB0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04/03</t>
        </r>
      </text>
    </comment>
    <comment ref="F162" authorId="0" shapeId="0" xr:uid="{3CBE82A0-985D-4021-BF98-DDDECD0C4AA3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03/03</t>
        </r>
      </text>
    </comment>
    <comment ref="G163" authorId="0" shapeId="0" xr:uid="{0FD4C490-F0B1-4AD2-8AB7-F952BC3F4420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03/03</t>
        </r>
      </text>
    </comment>
    <comment ref="G164" authorId="0" shapeId="0" xr:uid="{ADF1A4A7-02B6-47BC-BB3C-662471EE45C7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18/03</t>
        </r>
      </text>
    </comment>
    <comment ref="G165" authorId="0" shapeId="0" xr:uid="{6D8E12D2-C355-4159-9C99-AB26A2728EB9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24/02</t>
        </r>
      </text>
    </comment>
    <comment ref="F167" authorId="0" shapeId="0" xr:uid="{48615007-9733-448B-A76A-3A9B400C8962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03/02</t>
        </r>
      </text>
    </comment>
    <comment ref="G167" authorId="0" shapeId="0" xr:uid="{84A947E0-7568-43DF-9DC4-4FE2FF3A05D5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01/03</t>
        </r>
      </text>
    </comment>
    <comment ref="G170" authorId="0" shapeId="0" xr:uid="{81C955FB-D901-4813-BE34-7EEBC0A20C15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19/92</t>
        </r>
      </text>
    </comment>
    <comment ref="F171" authorId="0" shapeId="0" xr:uid="{AB72D331-3CE1-4709-8D3D-AF842F930E2F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17/01</t>
        </r>
      </text>
    </comment>
    <comment ref="G171" authorId="0" shapeId="0" xr:uid="{408827A6-C5E8-4974-9DC1-21EF03723E7C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18/02</t>
        </r>
      </text>
    </comment>
    <comment ref="H171" authorId="0" shapeId="0" xr:uid="{B6AE886F-6CC5-499E-A3EB-78C5A83297DA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18/03</t>
        </r>
      </text>
    </comment>
    <comment ref="F173" authorId="0" shapeId="0" xr:uid="{07E243B0-4B11-4DD6-B517-28B92B28CF2C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17/01</t>
        </r>
      </text>
    </comment>
    <comment ref="H173" authorId="0" shapeId="0" xr:uid="{8B51DC7F-2F21-4E2A-884D-BA9DEBF12A42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18/03</t>
        </r>
      </text>
    </comment>
    <comment ref="F174" authorId="0" shapeId="0" xr:uid="{34A72341-D14A-44BD-B1DD-C332EEEC7EF2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03/02</t>
        </r>
      </text>
    </comment>
    <comment ref="G174" authorId="0" shapeId="0" xr:uid="{EDF309AA-3673-4869-BF6C-34744868851C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06/03</t>
        </r>
      </text>
    </comment>
    <comment ref="F175" authorId="0" shapeId="0" xr:uid="{26A34362-5A09-4D5A-8F45-33958DC689A7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05/02</t>
        </r>
      </text>
    </comment>
    <comment ref="G175" authorId="0" shapeId="0" xr:uid="{A379B1BB-0EED-484D-A453-15BBFA2411C9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19/02</t>
        </r>
      </text>
    </comment>
    <comment ref="F176" authorId="0" shapeId="0" xr:uid="{E578DB47-EE78-48C6-A031-32C98053D0D8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19/02</t>
        </r>
      </text>
    </comment>
    <comment ref="F177" authorId="0" shapeId="0" xr:uid="{8AE266C3-862C-4224-95F7-817DD8CC544F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21/01</t>
        </r>
      </text>
    </comment>
    <comment ref="G177" authorId="0" shapeId="0" xr:uid="{0E440498-FBB1-4C6F-97EB-FC02BAFAA23C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20/02</t>
        </r>
      </text>
    </comment>
    <comment ref="F181" authorId="0" shapeId="0" xr:uid="{3E130A6B-F85A-4191-9F44-A4EDBA75B04B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05/02 </t>
        </r>
      </text>
    </comment>
    <comment ref="G181" authorId="0" shapeId="0" xr:uid="{CE34F8F8-4737-41C8-B4CB-3A4DFD941BAD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02/03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Energía Renovable Perú</author>
    <author>Sergio</author>
  </authors>
  <commentList>
    <comment ref="G1" authorId="0" shapeId="0" xr:uid="{3B9D566D-5361-4384-88E3-F32C6B173F87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-S/4,770.00, pago exceso devuelto en la cuota </t>
        </r>
      </text>
    </comment>
    <comment ref="K154" authorId="0" shapeId="0" xr:uid="{45006E0B-BFF6-4AEF-8A8D-70D737E09F8A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Estacionamiento 169</t>
        </r>
      </text>
    </comment>
    <comment ref="E188" authorId="1" shapeId="0" xr:uid="{47B58E57-2A45-46D4-9C3E-3858530AD912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monto facturación</t>
        </r>
      </text>
    </comment>
    <comment ref="F188" authorId="1" shapeId="0" xr:uid="{A767F84A-2A6D-4EC9-B6F4-BBDF774C4690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m3</t>
        </r>
      </text>
    </comment>
    <comment ref="E189" authorId="1" shapeId="0" xr:uid="{7D31D707-3BF9-466F-A824-52901038D3E4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monto facturación</t>
        </r>
      </text>
    </comment>
    <comment ref="F189" authorId="1" shapeId="0" xr:uid="{C6F8ED27-A361-4833-9AF0-42DDB6D74346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m3</t>
        </r>
      </text>
    </comment>
    <comment ref="G192" authorId="1" shapeId="0" xr:uid="{D1BF4CFA-D2A4-4371-8804-6EB374B28531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Poner número entero.
con 2 decimales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Energía Renovable Perú</author>
    <author>Sergio</author>
  </authors>
  <commentList>
    <comment ref="K5" authorId="0" shapeId="0" xr:uid="{6BE181D2-F54F-4255-AD58-AADA5B1ECAF5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11" authorId="0" shapeId="0" xr:uid="{B7776F30-7CC4-4486-92D3-8805278B5663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16" authorId="0" shapeId="0" xr:uid="{82B29524-D684-473D-AF03-9F52FED6C45F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24" authorId="0" shapeId="0" xr:uid="{E133B4BB-D74A-4F4E-A4DA-714352CF44C0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27" authorId="0" shapeId="0" xr:uid="{1E918E27-E860-4756-84CE-217598C0BCDD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39" authorId="0" shapeId="0" xr:uid="{1846CF90-F42F-4EBD-A184-D72350BD028F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48" authorId="0" shapeId="0" xr:uid="{73D998F4-8A3C-4D41-B2C4-8D52CD3C7170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65" authorId="0" shapeId="0" xr:uid="{4C6EA856-DE27-45D5-9B05-407E538CDC5F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81" authorId="0" shapeId="0" xr:uid="{C2EED81F-3063-44D4-B525-EDFF4EB22EFE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91" authorId="0" shapeId="0" xr:uid="{9810FE0B-F95A-4F4D-9B82-6C1DF5EF8195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93" authorId="0" shapeId="0" xr:uid="{2AF53FBC-0F8E-4123-B0F1-16893CB29304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101" authorId="0" shapeId="0" xr:uid="{2A200649-4F29-48FE-B99E-8F7FF10782CB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105" authorId="0" shapeId="0" xr:uid="{F4BD3B86-1C6B-4702-A537-A7D1EC98A3E9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118" authorId="0" shapeId="0" xr:uid="{58A52FBC-A7F8-4F60-8FF7-71DE416AF6F1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152" authorId="0" shapeId="0" xr:uid="{594BB420-BA6F-4124-B290-C49A68B0EABD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164" authorId="0" shapeId="0" xr:uid="{760BF11F-2019-49B6-841B-15E40DADA43A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166" authorId="0" shapeId="0" xr:uid="{016101C5-D7BF-4DAA-A565-974092591749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168" authorId="0" shapeId="0" xr:uid="{5517F937-FCEE-4174-9580-C7F5F360B02C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169" authorId="0" shapeId="0" xr:uid="{ABF0EF34-78EC-410D-9892-0541ABEE33D0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172" authorId="0" shapeId="0" xr:uid="{0A7A1222-0127-4339-9507-6CE4E0DC3520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179" authorId="0" shapeId="0" xr:uid="{4A685002-C35E-4E14-8830-25B23BFB2E59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180" authorId="0" shapeId="0" xr:uid="{B140B13D-7586-416A-BF8A-95DA2847DC8F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182" authorId="0" shapeId="0" xr:uid="{F0E0D11C-3071-46CB-9A3E-81F924209B05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E188" authorId="1" shapeId="0" xr:uid="{B65F0B17-990D-4432-850F-AE43C8CC4D6A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monto facturación</t>
        </r>
      </text>
    </comment>
    <comment ref="F188" authorId="1" shapeId="0" xr:uid="{EFB205E2-049F-49E3-9F3C-AAA4F43FE429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m3</t>
        </r>
      </text>
    </comment>
    <comment ref="E189" authorId="1" shapeId="0" xr:uid="{A6B9C95C-4BCE-46D6-B0EE-F645A4A61BE4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monto facturación</t>
        </r>
      </text>
    </comment>
    <comment ref="F189" authorId="1" shapeId="0" xr:uid="{AAA6648D-A898-4439-BDB1-DF138081718C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m3</t>
        </r>
      </text>
    </comment>
    <comment ref="G192" authorId="1" shapeId="0" xr:uid="{0F53C695-DD36-4917-8BB6-5AC366EF4C4B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Poner número entero.
con 2 decimales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Energía Renovable Perú</author>
    <author>Sergio</author>
  </authors>
  <commentList>
    <comment ref="K5" authorId="0" shapeId="0" xr:uid="{FC8985F6-8120-4C00-BF9A-840B332031B6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7" authorId="0" shapeId="0" xr:uid="{B22F4BDD-A455-4611-B8AF-231ED2FB532F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MEMORANDUM N° 02-2025
RMC M017-2025</t>
        </r>
      </text>
    </comment>
    <comment ref="K11" authorId="0" shapeId="0" xr:uid="{066F2F91-9E58-4089-A0A4-C6D0C1686A5C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12" authorId="0" shapeId="0" xr:uid="{05718F51-794E-4F68-BCDC-D07B58495771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15" authorId="0" shapeId="0" xr:uid="{059F0E20-D528-4393-8141-9C50D20575E2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16" authorId="0" shapeId="0" xr:uid="{647C220A-5DEE-4394-BE87-76011DD3EB84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24" authorId="0" shapeId="0" xr:uid="{614FF9F9-77EE-4022-9D6C-06B414EB1EF9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29" authorId="0" shapeId="0" xr:uid="{CE1C121F-B4E3-43F1-A0DC-EC8ACD77F31D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35" authorId="0" shapeId="0" xr:uid="{A8863CC0-182F-4914-8A4B-9648149D16E0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39" authorId="0" shapeId="0" xr:uid="{57D82EDA-164B-4E7A-A06C-2A11DA188620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B43" authorId="0" shapeId="0" xr:uid="{4119C4D1-8DDE-46CB-9062-3E47CC8F262D}">
      <text>
        <r>
          <rPr>
            <b/>
            <sz val="9"/>
            <color indexed="81"/>
            <rFont val="Tahoma"/>
            <family val="2"/>
          </rPr>
          <t>Energía Renovable Perú:</t>
        </r>
        <r>
          <rPr>
            <sz val="9"/>
            <color indexed="81"/>
            <rFont val="Tahoma"/>
            <family val="2"/>
          </rPr>
          <t xml:space="preserve">
Cambio Contometro primeros días de marzo22</t>
        </r>
      </text>
    </comment>
    <comment ref="K48" authorId="0" shapeId="0" xr:uid="{9D27C346-D555-42DF-BE41-1005DD83C519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52" authorId="0" shapeId="0" xr:uid="{7CD76548-7563-4FDA-ACD9-C34AF8754DEA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65" authorId="0" shapeId="0" xr:uid="{4EEEF091-35F2-43A8-B065-531209DAD806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81" authorId="0" shapeId="0" xr:uid="{E0175678-CD27-4F92-B015-1FD5E7653984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91" authorId="0" shapeId="0" xr:uid="{16C2A785-0D37-4102-AFA9-4F1AF3F096FE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93" authorId="0" shapeId="0" xr:uid="{15359273-EC6D-4690-9059-1AB6DEA0B480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105" authorId="0" shapeId="0" xr:uid="{961F5776-6461-490E-8939-5C517ADF4B90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118" authorId="0" shapeId="0" xr:uid="{AEE43E07-8BE7-47A2-BFCD-29164CF39D82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129" authorId="0" shapeId="0" xr:uid="{4BDC4DA6-E428-4994-B340-42DBF91C2A3A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137" authorId="0" shapeId="0" xr:uid="{02C0CA66-EBB5-4F69-88FF-34C0BEC30B63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155" authorId="0" shapeId="0" xr:uid="{B4871F38-DEF3-4602-A41D-E4AF5E609DFC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158" authorId="0" shapeId="0" xr:uid="{A122F66B-5147-41DA-8170-555E87F6B503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159" authorId="0" shapeId="0" xr:uid="{D70DF923-5B46-47C7-8E16-6BFC99A786E3}">
      <text>
        <r>
          <rPr>
            <b/>
            <sz val="9"/>
            <color indexed="81"/>
            <rFont val="Tahoma"/>
            <family val="2"/>
          </rPr>
          <t>Energía Renovable Perú:</t>
        </r>
        <r>
          <rPr>
            <sz val="9"/>
            <color indexed="81"/>
            <rFont val="Tahoma"/>
            <family val="2"/>
          </rPr>
          <t xml:space="preserve">
consumo de agua fuera de parametro </t>
        </r>
      </text>
    </comment>
    <comment ref="K164" authorId="0" shapeId="0" xr:uid="{4B7579B2-1807-4613-8F07-960C2EA3FBE1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166" authorId="0" shapeId="0" xr:uid="{9E7FA8F9-5E10-436D-8A58-5BFBDBDF330D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168" authorId="0" shapeId="0" xr:uid="{FE5851F7-F29E-4AF8-A0BD-A2BFD2B5BFD5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172" authorId="0" shapeId="0" xr:uid="{8B03A3E8-F99B-4B25-92EE-EC28B0400A6C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178" authorId="0" shapeId="0" xr:uid="{B1FE572A-D4E3-47C6-A53E-395EB3940001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</t>
        </r>
      </text>
    </comment>
    <comment ref="K179" authorId="0" shapeId="0" xr:uid="{266D6901-A6C1-404B-BB0E-FD8A336CAE9E}">
      <text>
        <r>
          <rPr>
            <b/>
            <sz val="9"/>
            <color indexed="81"/>
            <rFont val="Tahoma"/>
            <charset val="1"/>
          </rPr>
          <t>Energía Renovable Perú:</t>
        </r>
        <r>
          <rPr>
            <sz val="9"/>
            <color indexed="81"/>
            <rFont val="Tahoma"/>
            <charset val="1"/>
          </rPr>
          <t xml:space="preserve">
Infocorp S/10.00
Multa M012-2025 S/100.00</t>
        </r>
      </text>
    </comment>
    <comment ref="E188" authorId="1" shapeId="0" xr:uid="{10041EC0-C39A-4DA9-9F5B-18272E88215A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monto facturación</t>
        </r>
      </text>
    </comment>
    <comment ref="F188" authorId="1" shapeId="0" xr:uid="{7F479034-1354-473F-9A55-C2693163613E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m3</t>
        </r>
      </text>
    </comment>
    <comment ref="E189" authorId="1" shapeId="0" xr:uid="{073AACD3-BBA6-4421-AA36-335DE52620F8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monto facturación</t>
        </r>
      </text>
    </comment>
    <comment ref="F189" authorId="1" shapeId="0" xr:uid="{F19B91B3-82A6-4DBC-BAD4-5A8CE78D6C2A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m3</t>
        </r>
      </text>
    </comment>
    <comment ref="G192" authorId="1" shapeId="0" xr:uid="{599FB86E-C4DA-48EF-B24D-36F454D8B166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Poner número entero.
con 2 decimales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</author>
  </authors>
  <commentList>
    <comment ref="E188" authorId="0" shapeId="0" xr:uid="{2A5C49D3-A652-41D7-96CA-89B9838E8ED5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monto facturación</t>
        </r>
      </text>
    </comment>
    <comment ref="F188" authorId="0" shapeId="0" xr:uid="{311207CF-86FF-4D3C-B03D-A3AF801A6277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m3</t>
        </r>
      </text>
    </comment>
    <comment ref="E189" authorId="0" shapeId="0" xr:uid="{369DE9AD-89E8-477A-9D9B-AB7357FE4DB3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monto facturación</t>
        </r>
      </text>
    </comment>
    <comment ref="F189" authorId="0" shapeId="0" xr:uid="{E1CCB2B4-2614-4C0B-8971-06969F52D41F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m3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</author>
  </authors>
  <commentList>
    <comment ref="E188" authorId="0" shapeId="0" xr:uid="{D5FA3117-F40B-49DA-9360-C5D822B8F170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monto facturación</t>
        </r>
      </text>
    </comment>
    <comment ref="F188" authorId="0" shapeId="0" xr:uid="{6516DD4B-C1BA-472E-9D36-8CB010FB4115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m3</t>
        </r>
      </text>
    </comment>
    <comment ref="E189" authorId="0" shapeId="0" xr:uid="{D1B05E5B-270C-415E-8E8E-2937A28ED860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monto facturación</t>
        </r>
      </text>
    </comment>
    <comment ref="F189" authorId="0" shapeId="0" xr:uid="{0DA48499-0C1F-4357-9930-0741C3FC8E3F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m3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</author>
  </authors>
  <commentList>
    <comment ref="E188" authorId="0" shapeId="0" xr:uid="{DF4CADA6-3F18-43C4-8DAD-930317D569C4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monto facturación</t>
        </r>
      </text>
    </comment>
    <comment ref="F188" authorId="0" shapeId="0" xr:uid="{20572CF4-C737-46D0-8DED-8B9BC45A457A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m3</t>
        </r>
      </text>
    </comment>
    <comment ref="E189" authorId="0" shapeId="0" xr:uid="{0971F66E-C6B1-4DF0-BFBD-CD8B1AC716A4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monto facturación</t>
        </r>
      </text>
    </comment>
    <comment ref="F189" authorId="0" shapeId="0" xr:uid="{AC05001B-B4BE-480B-9D3A-EFC383EA2746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m3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</author>
  </authors>
  <commentList>
    <comment ref="E188" authorId="0" shapeId="0" xr:uid="{1D417E66-D0AE-4018-B487-D50857E52A99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monto facturación</t>
        </r>
      </text>
    </comment>
    <comment ref="F188" authorId="0" shapeId="0" xr:uid="{F1A532D8-58C2-4728-9866-CB5842976F77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m3</t>
        </r>
      </text>
    </comment>
    <comment ref="E189" authorId="0" shapeId="0" xr:uid="{C6607462-0768-4414-A4BB-B5E150B3820A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monto facturación</t>
        </r>
      </text>
    </comment>
    <comment ref="F189" authorId="0" shapeId="0" xr:uid="{744977F3-388D-41C2-8F03-20C7E102D717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m3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</author>
  </authors>
  <commentList>
    <comment ref="E188" authorId="0" shapeId="0" xr:uid="{655AE258-5BB0-4D4D-ADF4-BA2D80CD4675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monto facturación</t>
        </r>
      </text>
    </comment>
    <comment ref="F188" authorId="0" shapeId="0" xr:uid="{70BC1B64-A5CE-459F-8BDD-4E6575E103C3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m3</t>
        </r>
      </text>
    </comment>
    <comment ref="E189" authorId="0" shapeId="0" xr:uid="{F5D1B892-DE54-429F-9484-4380252EE16B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monto facturación</t>
        </r>
      </text>
    </comment>
    <comment ref="F189" authorId="0" shapeId="0" xr:uid="{ED572836-C12A-4F55-A6FC-95B2CD539AB9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m3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</author>
  </authors>
  <commentList>
    <comment ref="E188" authorId="0" shapeId="0" xr:uid="{C154DF81-F8E3-4F92-827D-8EC67EE4C0A3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monto facturación</t>
        </r>
      </text>
    </comment>
    <comment ref="F188" authorId="0" shapeId="0" xr:uid="{0D47BCDE-BFD7-4455-9DCF-241F7EB27CEA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m3</t>
        </r>
      </text>
    </comment>
    <comment ref="E189" authorId="0" shapeId="0" xr:uid="{5CBFA1EA-20F3-4DC6-8DEF-CEEAB2B3C482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monto facturación</t>
        </r>
      </text>
    </comment>
    <comment ref="F189" authorId="0" shapeId="0" xr:uid="{FCF1CA1B-93DC-48F8-A221-B4E5E4A4CADD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m3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</author>
  </authors>
  <commentList>
    <comment ref="E188" authorId="0" shapeId="0" xr:uid="{235A8D22-A0D3-4C81-9BC0-92D5BE7F3996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monto facturación</t>
        </r>
      </text>
    </comment>
    <comment ref="F188" authorId="0" shapeId="0" xr:uid="{B8CCF417-74D7-4023-AAC7-A81D5A4C838E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m3</t>
        </r>
      </text>
    </comment>
    <comment ref="E189" authorId="0" shapeId="0" xr:uid="{65808D58-6967-4A3E-A6A9-8A4E6684BC03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monto facturación</t>
        </r>
      </text>
    </comment>
    <comment ref="F189" authorId="0" shapeId="0" xr:uid="{0CD5346E-9613-4AF9-BC52-D72449D952EF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m3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</author>
    <author>Sergio Portilla</author>
  </authors>
  <commentList>
    <comment ref="E188" authorId="0" shapeId="0" xr:uid="{7E14E15D-5123-4139-AFDC-CE7EB3F10147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monto facturación</t>
        </r>
      </text>
    </comment>
    <comment ref="F188" authorId="0" shapeId="0" xr:uid="{2B0D722F-C4BD-4AA2-8014-02FD04774334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m3</t>
        </r>
      </text>
    </comment>
    <comment ref="E189" authorId="0" shapeId="0" xr:uid="{07FB28B0-773F-42F4-8908-46AEED246186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monto facturación</t>
        </r>
      </text>
    </comment>
    <comment ref="F189" authorId="0" shapeId="0" xr:uid="{DE7A7DE0-C2AD-41D4-ACCC-410709AB8305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m3</t>
        </r>
      </text>
    </comment>
    <comment ref="E190" authorId="1" shapeId="0" xr:uid="{B2CD17E6-B8AB-4AEE-AA19-364D148D185D}">
      <text>
        <r>
          <rPr>
            <b/>
            <sz val="9"/>
            <color indexed="81"/>
            <rFont val="Tahoma"/>
            <family val="2"/>
          </rPr>
          <t>Sergio Portilla:</t>
        </r>
        <r>
          <rPr>
            <sz val="9"/>
            <color indexed="81"/>
            <rFont val="Tahoma"/>
            <family val="2"/>
          </rPr>
          <t xml:space="preserve">
Se realizó reclamo a Sedapal y se corrigio pago de consumo de agua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</author>
    <author>Sergio Portilla</author>
  </authors>
  <commentList>
    <comment ref="E188" authorId="0" shapeId="0" xr:uid="{F10C8420-6A5F-4D3A-A8B2-2944B5703943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monto facturación</t>
        </r>
      </text>
    </comment>
    <comment ref="F188" authorId="0" shapeId="0" xr:uid="{A5FB9D2F-8ADD-4DD1-88A7-F05BDA161B2E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m3</t>
        </r>
      </text>
    </comment>
    <comment ref="E189" authorId="0" shapeId="0" xr:uid="{02609BE9-CA1A-4792-84F7-58742580287D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monto facturación</t>
        </r>
      </text>
    </comment>
    <comment ref="F189" authorId="0" shapeId="0" xr:uid="{7CB9DD31-CBA8-4A5B-BD65-8A0D126F04E6}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Ingresar m3</t>
        </r>
      </text>
    </comment>
    <comment ref="E190" authorId="1" shapeId="0" xr:uid="{16B554F8-A46C-48CE-AEE6-B829F4917616}">
      <text>
        <r>
          <rPr>
            <b/>
            <sz val="9"/>
            <color indexed="81"/>
            <rFont val="Tahoma"/>
            <family val="2"/>
          </rPr>
          <t>Sergio Portilla:</t>
        </r>
        <r>
          <rPr>
            <sz val="9"/>
            <color indexed="81"/>
            <rFont val="Tahoma"/>
            <family val="2"/>
          </rPr>
          <t xml:space="preserve">
Se realizó reclamo a Sedapal y se corrigio pago de consumo de agua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<sst xmlns="http://schemas.openxmlformats.org/spreadsheetml/2006/main" count="4791" uniqueCount="356">
  <si>
    <t>BLOCK</t>
  </si>
  <si>
    <t>NRO.</t>
  </si>
  <si>
    <t>FACTURA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</si>
  <si>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</si>
  <si>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</si>
  <si>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</si>
  <si>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</si>
  <si>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</si>
  <si>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</si>
  <si>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</si>
  <si>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</si>
  <si>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</si>
  <si>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 xml:space="preserve"> </t>
  </si>
  <si>
    <t xml:space="preserve">Cuota </t>
  </si>
  <si>
    <t>Pago</t>
  </si>
  <si>
    <t>Saldo</t>
  </si>
  <si>
    <t>Saldo Anual</t>
  </si>
  <si>
    <t>Actualizado el:</t>
  </si>
  <si>
    <t>Hora :</t>
  </si>
  <si>
    <t>DPTO</t>
  </si>
  <si>
    <t>DEUDA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</si>
  <si>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</si>
  <si>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</si>
  <si>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</si>
  <si>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</si>
  <si>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</si>
  <si>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</si>
  <si>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</si>
  <si>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</si>
  <si>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</si>
  <si>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</si>
  <si>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</si>
  <si>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</si>
  <si>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</si>
  <si>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Cuota 2</t>
  </si>
  <si>
    <t>Pago3</t>
  </si>
  <si>
    <t>Saldo4</t>
  </si>
  <si>
    <t>Cuota 5</t>
  </si>
  <si>
    <t>Pago6</t>
  </si>
  <si>
    <t>Saldo7</t>
  </si>
  <si>
    <t>Cuota 8</t>
  </si>
  <si>
    <t>Pago9</t>
  </si>
  <si>
    <t>Cuota 11</t>
  </si>
  <si>
    <t>Pago12</t>
  </si>
  <si>
    <t>Saldo13</t>
  </si>
  <si>
    <t>Cuota 14</t>
  </si>
  <si>
    <t>Pago15</t>
  </si>
  <si>
    <t>Saldo16</t>
  </si>
  <si>
    <t>Cuota 17</t>
  </si>
  <si>
    <t>Saldo19</t>
  </si>
  <si>
    <t>Cuota 20</t>
  </si>
  <si>
    <t>Pago21</t>
  </si>
  <si>
    <t>Saldo22</t>
  </si>
  <si>
    <t>Cuota 23</t>
  </si>
  <si>
    <t>Pago24</t>
  </si>
  <si>
    <t>Saldo25</t>
  </si>
  <si>
    <t>Cuota 26</t>
  </si>
  <si>
    <t>Pago27</t>
  </si>
  <si>
    <t>Saldo28</t>
  </si>
  <si>
    <t>Cuota 29</t>
  </si>
  <si>
    <t>Pago30</t>
  </si>
  <si>
    <t>Saldo31</t>
  </si>
  <si>
    <t>Cuota 32</t>
  </si>
  <si>
    <t>Pago33</t>
  </si>
  <si>
    <t>Saldo34</t>
  </si>
  <si>
    <t>Cuota</t>
  </si>
  <si>
    <t>Block</t>
  </si>
  <si>
    <t>Numero</t>
  </si>
  <si>
    <r>
      <t>DIF/M</t>
    </r>
    <r>
      <rPr>
        <b/>
        <vertAlign val="superscript"/>
        <sz val="10"/>
        <color theme="1"/>
        <rFont val="Calibri"/>
        <family val="2"/>
        <scheme val="minor"/>
      </rPr>
      <t>3</t>
    </r>
  </si>
  <si>
    <t>M3</t>
  </si>
  <si>
    <t>Max</t>
  </si>
  <si>
    <t>Min</t>
  </si>
  <si>
    <t>Medidor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</si>
  <si>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</si>
  <si>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</si>
  <si>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</si>
  <si>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</si>
  <si>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</si>
  <si>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</si>
  <si>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</si>
  <si>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</si>
  <si>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</si>
  <si>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</si>
  <si>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</si>
  <si>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</si>
  <si>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Importe</t>
  </si>
  <si>
    <t>GONZALES DONGO, AMERICO JESUS</t>
  </si>
  <si>
    <t>CESPEDES CACERES, JOSE IVAN</t>
  </si>
  <si>
    <t>LEIVA EYZAGUIRRE, WILDER</t>
  </si>
  <si>
    <t>PORTILLA ZOLEZZI, SERGIO</t>
  </si>
  <si>
    <t>BERNILLA UGAZ CESAR ALFREDO</t>
  </si>
  <si>
    <t>ALVARADO TUESTA EDWIN</t>
  </si>
  <si>
    <t>GOMEZ LOZANO, TITO ENRIQUE</t>
  </si>
  <si>
    <t>RIVERA BACA, FERNANDO IGNACIO</t>
  </si>
  <si>
    <t>DIAZ CHALCO DANIEL ARTURO</t>
  </si>
  <si>
    <t>ROJAS MAGUIÑA, FREDDY GIOVANNI</t>
  </si>
  <si>
    <t>ZUZUNAGA OBLITAS, HUGO HECTOR</t>
  </si>
  <si>
    <t>BASTIDAS TAYPE, IVONE ROXANA</t>
  </si>
  <si>
    <t>SANCHEZ VIVANCO CARLOS ALBERTO</t>
  </si>
  <si>
    <t>CONTRERAS PORTILLA, FEDERICO HENRY</t>
  </si>
  <si>
    <t>BARAHONA OLIVERA, CARLOS RAFAEL</t>
  </si>
  <si>
    <t>CASSARETTO BARDALES, JUAN JORGE</t>
  </si>
  <si>
    <t>PEREZ SAAVEDRA, HENRY EDGAR</t>
  </si>
  <si>
    <t>ALIAGA DIAZ DANTE</t>
  </si>
  <si>
    <t>TELLO CALDERON, NAIR BEATRIZ</t>
  </si>
  <si>
    <t>VERGARA DONOSO GUERRERO, CARLOS</t>
  </si>
  <si>
    <t>PAREDES JIMENEZ, RICARDO GREGORIO</t>
  </si>
  <si>
    <t>IZQUIERDO VILLALOBOS, Willy Salvador</t>
  </si>
  <si>
    <t>ECHEVARRIA MEJIA, VICTOR IVAN</t>
  </si>
  <si>
    <t>ZEGARRA BERRIOS, SALOMON JOSE M.</t>
  </si>
  <si>
    <t>PEREYRA ACOSTA, MANUEL ANTONIO</t>
  </si>
  <si>
    <t>TAIPE DOMINGUEZ, DANIEL IVAN</t>
  </si>
  <si>
    <t>OLMOS UGAZ, CARLOS ARTURO</t>
  </si>
  <si>
    <t>CRISANTO CANEPA JULIO CESAR</t>
  </si>
  <si>
    <t xml:space="preserve">NUÑEZ DEL PRADO MALDONADO EDWIN </t>
  </si>
  <si>
    <t>NUÑEZ GUZMAN, JORGE LUIS</t>
  </si>
  <si>
    <t>HASSINGER JIMENEZ EDWARD EMILIO</t>
  </si>
  <si>
    <t>OLIVERA DOIG, CESAR ANTONI</t>
  </si>
  <si>
    <t>ROJAS BOZOVICH, ALEX</t>
  </si>
  <si>
    <t>CORTIJO ROSELL, LUIS EMILIO</t>
  </si>
  <si>
    <t>OLAECHEA CHANOVE, CLAUDIA MARIANA</t>
  </si>
  <si>
    <t>MARQUEZ ALVARADO, OSCAR AURELIO</t>
  </si>
  <si>
    <t>ALAYO PIERREND, PIER ALBERTO</t>
  </si>
  <si>
    <t>LLOSA SERNA, DANTE RICARDO</t>
  </si>
  <si>
    <t>JARA VIDAL , CESAR AUGUSTO</t>
  </si>
  <si>
    <t>SKRINJARIC AYUNI, MIRKO</t>
  </si>
  <si>
    <t>CALLEGARI GALVAN, JUAN DE DIOS M.</t>
  </si>
  <si>
    <t>FLAVIO ROSAS / VARGAS NAPURI LUIS ALBERTO</t>
  </si>
  <si>
    <t xml:space="preserve">TUEROS MANNARELLI, Luís MIGUEL </t>
  </si>
  <si>
    <t>SOBERON SALAS NELSON GUAYO</t>
  </si>
  <si>
    <t>FLORIAN PODESTA RAFAEL ANGEL</t>
  </si>
  <si>
    <t>LUYO VERA, LUIS PEDRO</t>
  </si>
  <si>
    <t>RODENAS REYNA, CARLOS SERA</t>
  </si>
  <si>
    <t>NUÑEZ BRENIS, ROBERTO CARLOS</t>
  </si>
  <si>
    <t>ZUÑIGA CABRERA LUIS GUILLERMO</t>
  </si>
  <si>
    <t>ALARCON SALAS, RUDOLF RAUL</t>
  </si>
  <si>
    <t>ALVIAR CALLE, HUGO RICARDO</t>
  </si>
  <si>
    <t xml:space="preserve">PANICCIA DONAYRE, ARMANDO A. </t>
  </si>
  <si>
    <t xml:space="preserve">HUAMAN CANALES, JORGE FERNANDO </t>
  </si>
  <si>
    <t>GUTIERREZ MOLINA, JOEL</t>
  </si>
  <si>
    <t>ARCE MEDINA, RICARDO</t>
  </si>
  <si>
    <t>MAYCOCK PEREZ, NADIA YANIRA</t>
  </si>
  <si>
    <t>SAMANIEGO MUGA, CARLOS ALFONSO</t>
  </si>
  <si>
    <t>CORNEJO VEGA, JORGE</t>
  </si>
  <si>
    <t>ARANA NECOCHEA, JORGE MANUEL</t>
  </si>
  <si>
    <t>VILLAMIZAR MORALES, PATRIC</t>
  </si>
  <si>
    <t>CHAVEZ CARBAJAL, DIEGO DAVID</t>
  </si>
  <si>
    <t>HERRERA LANDAVERI FRANCISCO JOSE</t>
  </si>
  <si>
    <t>VERA MEDINA, RAPHAEL MAURICIO</t>
  </si>
  <si>
    <t>ARANA VILLON, JORGE ALFONSO</t>
  </si>
  <si>
    <t>MUÑOZ RAMIREZ, MANUEL MARCO A.</t>
  </si>
  <si>
    <t>PEREZ LALE, ALFREDO RODOLFO</t>
  </si>
  <si>
    <t>VINATEA MEDINA, JAIME RAFAEL</t>
  </si>
  <si>
    <t>LESCANO CONTRERAS JUAN AGUSTIN</t>
  </si>
  <si>
    <t>MELGAR ZUÑIGA, HUGO FERNANDO</t>
  </si>
  <si>
    <t>SOBRINO YAURI, ALICIA BENITA</t>
  </si>
  <si>
    <t>MENDOZA GUILLEN, LUIS GUILLERMO</t>
  </si>
  <si>
    <t>PAREDES ALVAN, ALFREDO RAUL</t>
  </si>
  <si>
    <t>BENZAQUEN DIAZ LEONARDO</t>
  </si>
  <si>
    <t>CASTRO TORANZO, ALVARO ROBERTO</t>
  </si>
  <si>
    <t>CORONADO AVELLANEDA MANUEL MARTIN</t>
  </si>
  <si>
    <t>VALDEZ MONGES FRANCISCO</t>
  </si>
  <si>
    <t>OBLITAS YABAR, ERICK RENZO</t>
  </si>
  <si>
    <t>ASENJO GALLO, MARTIN RAMON</t>
  </si>
  <si>
    <t>ECHEGARAY PACHECO. HERBERT M.</t>
  </si>
  <si>
    <t>VEGA TRAMONTANA, ALEJANDRO CARLOS</t>
  </si>
  <si>
    <t>FRANCO CORAL, YANINA ADRIANA</t>
  </si>
  <si>
    <t>INGA FLORES, CARMEN MANUELA</t>
  </si>
  <si>
    <t>TAVARA MEDINA JOSE ALONSO</t>
  </si>
  <si>
    <t>PATRNOGIC RENGIFO, RAUL</t>
  </si>
  <si>
    <t>NORIEGA TELLO, JOSE ANTONIO</t>
  </si>
  <si>
    <t>CONTRERAS LINARES, CARLOS ENRIQUE</t>
  </si>
  <si>
    <t>SALINAS BRAVO, EDDY</t>
  </si>
  <si>
    <t>VALDEZ ARROYO, ANGEL SERGIO</t>
  </si>
  <si>
    <t>NUÑEZ GUZMAN MANUEL MARTIN A.</t>
  </si>
  <si>
    <t>PACHERREZ RUESTA, MARTIN A</t>
  </si>
  <si>
    <t>FIGUEROA CONSIGLIERI, HUGO ANTONIO</t>
  </si>
  <si>
    <t>GRANDEZ LOPEZ, FREDY PASCUAL</t>
  </si>
  <si>
    <t>ALVAREZ ASTENGO CARLOS ROBERTO</t>
  </si>
  <si>
    <t>GOMEZ DE LA TORRE PETRELL JUAN C.</t>
  </si>
  <si>
    <t>CORNEJO RIVAS, CESAR ALEJANDRO</t>
  </si>
  <si>
    <t>RUIZ MONCADA ALBERTO</t>
  </si>
  <si>
    <t>GOMERO GOMERO, MAX PAULO</t>
  </si>
  <si>
    <t>DAVIS MOLINA, JOSE MIGUEL</t>
  </si>
  <si>
    <t>DEL CARPIO SAENZ, CAROLINA OFELIA</t>
  </si>
  <si>
    <t>CARDENAS VALSECA, MANUEL ENRIQUE</t>
  </si>
  <si>
    <t>COLINA ROJAS, RICARDO DANIEL</t>
  </si>
  <si>
    <t>INFANZON GUTIERREZ, JACK LUIS</t>
  </si>
  <si>
    <t>CASTRO LOAYZA, JORGE ROGER</t>
  </si>
  <si>
    <t xml:space="preserve">ABAD CACERES, PEDRO LUIS </t>
  </si>
  <si>
    <t>CHARAJA MONTAÑO, RODOLFO DAVID</t>
  </si>
  <si>
    <t>PONCE RODAS ROSA DELIA</t>
  </si>
  <si>
    <t>ZAVALETA DELGADILLO, COLETT</t>
  </si>
  <si>
    <t>SORIANO PAZOS, GENARO HUGO</t>
  </si>
  <si>
    <t>GIBSON RUFFNER ALEX OMAR</t>
  </si>
  <si>
    <t>ZAPATA TIPIAN, JORGE CESAR</t>
  </si>
  <si>
    <t>PHILLIPS DEL CASTILLO, VICTOR LUIS</t>
  </si>
  <si>
    <t>PEREZ BENITES, ALFREDO ANGEL</t>
  </si>
  <si>
    <t>PEÑA RUIZ, LUIS VIRGILIO</t>
  </si>
  <si>
    <t>SAAVEDRA HIPOLITO FRANCISCO EDHI</t>
  </si>
  <si>
    <t>RODRIGUEZ DIAZ ALFREDO FRANCISCO</t>
  </si>
  <si>
    <t>VALER ENCISO, FREDDY ROLANDO</t>
  </si>
  <si>
    <t>COLLANTES MURGA, AIDER</t>
  </si>
  <si>
    <t>CHU CHINEN, PATRICIA</t>
  </si>
  <si>
    <t>BOCANEGRA ABARCA, FRANKLIM OMAR</t>
  </si>
  <si>
    <t>PATRON COLUNCHE, PABLO CESAR</t>
  </si>
  <si>
    <t>SALAS BALBUENA SIXTO</t>
  </si>
  <si>
    <t>MEDINA REY FIDEL ANGEL</t>
  </si>
  <si>
    <t>GALVEZ RODRIGUEZ, LEWIS BENJAMIN</t>
  </si>
  <si>
    <t>PAJARES YLLESCAS, MARIA DEL ROSARIO</t>
  </si>
  <si>
    <t>BURGOS VALDIVIA EDGAR GINO</t>
  </si>
  <si>
    <t>SUAREZ ALAYZA, NELSON ADOLFO</t>
  </si>
  <si>
    <t>ROJAS AGUILAR JAVIER GUSTAVO</t>
  </si>
  <si>
    <t>VELA FLORES MICHAEL BORIS</t>
  </si>
  <si>
    <t>CORRALES ROMERO, ZEE CARLOS</t>
  </si>
  <si>
    <t>MACHIAVELLO VOJVODIC MIRKO</t>
  </si>
  <si>
    <t>MOY GALARZA, GILBERT ALEJANDRO</t>
  </si>
  <si>
    <t>BAXERIAS VUKANOVICH, ROBERT A.</t>
  </si>
  <si>
    <t>RUIZ ORE, JULIO ENRIQUE</t>
  </si>
  <si>
    <t>LOPEZ NIÑO DE GUZMAN, ENRIQUE</t>
  </si>
  <si>
    <t>PULGAR SILMAN, ALDO IVAN</t>
  </si>
  <si>
    <t xml:space="preserve">EVERETT ALARCO CRISTIAN </t>
  </si>
  <si>
    <t>APARICIO BACA, MARCO ANTONIO</t>
  </si>
  <si>
    <t>CABREJOS RENGIFO, SANDRO MANUEL</t>
  </si>
  <si>
    <t>CHAVEZ GOMEZ, MARCOS</t>
  </si>
  <si>
    <t>AGREDA ZAPATEL DANTE GERMAN</t>
  </si>
  <si>
    <t>GARCIA GUEROVICH VICTOR AURELIO</t>
  </si>
  <si>
    <t>IBARRA SCHAMBAHER, José MANUEL</t>
  </si>
  <si>
    <t>PAREDES PEREZ, JORGE GUILLERMO</t>
  </si>
  <si>
    <t>RIOS ALECCHI, ROLANDO ALFREDO</t>
  </si>
  <si>
    <t>QUISPE SANTOS, LIZ  VERONICA</t>
  </si>
  <si>
    <t>REATEGUI BARTRA JORGE ERICK</t>
  </si>
  <si>
    <t>CARRERA FLOREZ, RAMON JUAN F.</t>
  </si>
  <si>
    <t>GUERRERO DE PIEROLA, ENRIQUE A.</t>
  </si>
  <si>
    <t>DEL VILLAR BRICEÑO, RICARDO</t>
  </si>
  <si>
    <t>LOPEZ ZUÑIGA, NILTON GUIDO</t>
  </si>
  <si>
    <t>APARICIO FLORES, MANUEL ANIBAL</t>
  </si>
  <si>
    <t>SAMANEZ FUENTES JOSE FRANCISCO</t>
  </si>
  <si>
    <t>MACERA MANNUCCI, ALDO ERIC</t>
  </si>
  <si>
    <t>SALAZAR CUELLAR, OSCAR JESUS LUREN</t>
  </si>
  <si>
    <t>GRANDEZ RAMIREZ MARCIAL ALFONSO</t>
  </si>
  <si>
    <t>TALAVERA MIRANDA, HECTOR</t>
  </si>
  <si>
    <t>NAVARRETE ANDERSON, FELIPE</t>
  </si>
  <si>
    <t xml:space="preserve">APARICIO ZAMBRANO, LUIS ALBERTO </t>
  </si>
  <si>
    <t>LANDA VERTIZ, JUAN FRANCISCO</t>
  </si>
  <si>
    <t>ARRASCUE AVELLANEDA, LUIS ALBERTO</t>
  </si>
  <si>
    <t>LAZO ALATRISTA, GUILLERMO G.</t>
  </si>
  <si>
    <t>PEREZ SILVA, CARLOS ALBERTO</t>
  </si>
  <si>
    <t>LLAMOSAS CONSIGLIERI JUAN JOSE</t>
  </si>
  <si>
    <t>GOZALO BRAVO DE RUEDA, RAFAEL L.</t>
  </si>
  <si>
    <t>ALCALDE CACHAY, JOSE LUIS</t>
  </si>
  <si>
    <t>ROSPIGLIOSI SAENZ, WALTER EDWARD</t>
  </si>
  <si>
    <t>AGUIRRE RODRIGUEZ CESAR AUGUSTO</t>
  </si>
  <si>
    <t>QUIJANO GOMERO, HUGO MARTIN</t>
  </si>
  <si>
    <t>NUÑEZ DEL PRADO GOMEZ, OSCAR</t>
  </si>
  <si>
    <t>CALLIRGOS ROBLES, LUIS JOSE</t>
  </si>
  <si>
    <t>MONTORO ALEGRE MARIO ANTONIO</t>
  </si>
  <si>
    <t>RODRIGUEZ ESPINOZA, JAIME ARTURO</t>
  </si>
  <si>
    <t>NEYRA CALLE, LUIS ALBERTO</t>
  </si>
  <si>
    <t>CUEVA GARCIA CESAR MAXIMO</t>
  </si>
  <si>
    <t>GUTIERREZ GONZALES, JULIO CESAR</t>
  </si>
  <si>
    <t>GOMEZ TORRES CESAR MIGUEL</t>
  </si>
  <si>
    <t>GALVEZ HEREDIA, ROSA ELISABETH</t>
  </si>
  <si>
    <t>CORDOVA VILLANUEVA, DANIEL</t>
  </si>
  <si>
    <t>CUOTA</t>
  </si>
  <si>
    <t>Promedio</t>
  </si>
  <si>
    <t>Multas / otros</t>
  </si>
  <si>
    <t>JORGE RODRÍGUEZ VELARDE</t>
  </si>
  <si>
    <t>Saldo132</t>
  </si>
  <si>
    <t xml:space="preserve">BADOINO DIAZ, CARLINA ROSANNI </t>
  </si>
  <si>
    <t>Consumo Común</t>
  </si>
  <si>
    <t>Consumo Individual</t>
  </si>
  <si>
    <t>Pago152</t>
  </si>
  <si>
    <t>Media</t>
  </si>
  <si>
    <t>Facturación SEDAPAL</t>
  </si>
  <si>
    <t>Monto S/</t>
  </si>
  <si>
    <t>Pago Consumo Individual  
(S/)</t>
  </si>
  <si>
    <t>Pago Consumo Agua Común 
(S/)</t>
  </si>
  <si>
    <t>COBRO X DPTO. 
(S/)</t>
  </si>
  <si>
    <t>Total Soles</t>
  </si>
  <si>
    <t xml:space="preserve">Mes </t>
  </si>
  <si>
    <t>LAURA</t>
  </si>
  <si>
    <t>SET</t>
  </si>
  <si>
    <t>(a)</t>
  </si>
  <si>
    <t>Nota:</t>
  </si>
  <si>
    <t>Banco </t>
  </si>
  <si>
    <t>Nombre</t>
  </si>
  <si>
    <t>: ASOCIACIÓN DE VIVIENDA MONTE CAOBA - AVIMOC</t>
  </si>
  <si>
    <t>Número</t>
  </si>
  <si>
    <t xml:space="preserve">CCI </t>
  </si>
  <si>
    <t>RUC</t>
  </si>
  <si>
    <t>: 194-2521774-0-63</t>
  </si>
  <si>
    <r>
      <t>: </t>
    </r>
    <r>
      <rPr>
        <b/>
        <sz val="14"/>
        <color rgb="FF222222"/>
        <rFont val="Arial"/>
        <family val="2"/>
      </rPr>
      <t>BANCO DE CRÉDITO DEL PERÚ</t>
    </r>
  </si>
  <si>
    <r>
      <t>: </t>
    </r>
    <r>
      <rPr>
        <b/>
        <sz val="14"/>
        <color rgb="FF222222"/>
        <rFont val="Arial"/>
        <family val="2"/>
      </rPr>
      <t>002-194002521774063-95</t>
    </r>
  </si>
  <si>
    <r>
      <t>: </t>
    </r>
    <r>
      <rPr>
        <b/>
        <sz val="14"/>
        <color rgb="FF222222"/>
        <rFont val="Arial"/>
        <family val="2"/>
      </rPr>
      <t>20537982765</t>
    </r>
  </si>
  <si>
    <t xml:space="preserve">Fecha/Hora
 impresión </t>
  </si>
  <si>
    <t>Común</t>
  </si>
  <si>
    <t>CONDOMINIO</t>
  </si>
  <si>
    <t>Surco</t>
  </si>
  <si>
    <t>Jr. Monte Caoba 1015</t>
  </si>
  <si>
    <t>RECIBO DE PAGO POR CONCEPTO DE MANTENIMIENTO</t>
  </si>
  <si>
    <t>Pagina</t>
  </si>
  <si>
    <t>Fecha</t>
  </si>
  <si>
    <t>Dpto.</t>
  </si>
  <si>
    <t>Consumo agua individual</t>
  </si>
  <si>
    <t>Multa/Otros</t>
  </si>
  <si>
    <t xml:space="preserve">Monto </t>
  </si>
  <si>
    <t>RESIDENCIAL MONTE CAOBA</t>
  </si>
  <si>
    <t xml:space="preserve">DESCRIPCIÓN </t>
  </si>
  <si>
    <t>Consumo de agua común</t>
  </si>
  <si>
    <t>Por limpieza, conservación y mantenimiento de las áreas y ambientes comunes, suministro de agua y electricidad, instalaciones sanitarias y eléctricas de uso común y en general, mantenimiento de ascensores, consumo agua individual y común.</t>
  </si>
  <si>
    <t>Mes:</t>
  </si>
  <si>
    <t>Detalle</t>
  </si>
  <si>
    <t>Cuota mantenimiento</t>
  </si>
  <si>
    <t>Cuota ascensores</t>
  </si>
  <si>
    <t>Mes anterior   (- ó +)</t>
  </si>
  <si>
    <t>RODERICK PAREDES</t>
  </si>
  <si>
    <r>
      <t xml:space="preserve">EL </t>
    </r>
    <r>
      <rPr>
        <b/>
        <sz val="12"/>
        <rFont val="Arial"/>
        <family val="2"/>
      </rPr>
      <t>MONTO IN</t>
    </r>
    <r>
      <rPr>
        <b/>
        <sz val="12"/>
        <color theme="1"/>
        <rFont val="Arial"/>
        <family val="2"/>
      </rPr>
      <t xml:space="preserve">DICADO ES LA </t>
    </r>
    <r>
      <rPr>
        <b/>
        <sz val="12"/>
        <color rgb="FFFF0000"/>
        <rFont val="Arial"/>
        <family val="2"/>
      </rPr>
      <t>CUOTA DE MANTENIMIENTO A PAGAR</t>
    </r>
    <r>
      <rPr>
        <b/>
        <sz val="12"/>
        <color theme="1"/>
        <rFont val="Arial"/>
        <family val="2"/>
      </rPr>
      <t xml:space="preserve">, Y QUE DE  ACUERDO A  REGLAMENTO ES DEL </t>
    </r>
    <r>
      <rPr>
        <b/>
        <sz val="12"/>
        <color rgb="FFFF0000"/>
        <rFont val="Arial"/>
        <family val="2"/>
      </rPr>
      <t>20 HASTA AL 30 ó 31 DEL MES</t>
    </r>
    <r>
      <rPr>
        <b/>
        <sz val="12"/>
        <color theme="1"/>
        <rFont val="Arial"/>
        <family val="2"/>
      </rPr>
      <t>; EL DEPÓSITO DEBERÁ EFECTUARSE EN LA CUENTA BCP - AVIMOC.   SÍRVASE ENVIAR EL VOUCHER AL CORREO:  tesoreria@montecaoba.com (ÚNICO MEDIO DE ENVÍO).</t>
    </r>
  </si>
  <si>
    <t>||</t>
  </si>
  <si>
    <t>DÍAS PUBLICACIÓN</t>
  </si>
  <si>
    <t xml:space="preserve">Días Publicación </t>
  </si>
  <si>
    <t>ALVAREZ ASTENGO CARLOS ROBERTO / EMMA IRENE SOPLOPUCO MONCADA</t>
  </si>
  <si>
    <t xml:space="preserve"> la cuota faltate es S/372.34</t>
  </si>
  <si>
    <t>QR Cuota Mes</t>
  </si>
  <si>
    <t xml:space="preserve">QR Cuota Mes </t>
  </si>
  <si>
    <t xml:space="preserve">con formula </t>
  </si>
  <si>
    <t>Otros</t>
  </si>
  <si>
    <t>IMURO MIYISHI, JULIO / GRACIELA</t>
  </si>
  <si>
    <t xml:space="preserve">ROMAN SAENZ ARENA / GRETTA PALACIOS AQUIJE </t>
  </si>
  <si>
    <t xml:space="preserve">CUOTA </t>
  </si>
  <si>
    <t>Deudores</t>
  </si>
  <si>
    <t>Al Día</t>
  </si>
  <si>
    <t>sin formula</t>
  </si>
  <si>
    <t>Reporte: Infocorp</t>
  </si>
  <si>
    <r>
      <rPr>
        <b/>
        <sz val="12"/>
        <color theme="1"/>
        <rFont val="Calibri Light"/>
        <family val="2"/>
      </rPr>
      <t>Decreto Legislativo Nº 1568 Publicado 28/May/2023</t>
    </r>
    <r>
      <rPr>
        <b/>
        <u/>
        <sz val="12"/>
        <color theme="1"/>
        <rFont val="Calibri Light"/>
        <family val="2"/>
      </rPr>
      <t xml:space="preserve">
</t>
    </r>
  </si>
  <si>
    <t>Pago Fijo 
290+20= S/310</t>
  </si>
  <si>
    <t>03 ó más Cuotas</t>
  </si>
  <si>
    <t>COLET ZAVALETA DELGADILLO</t>
  </si>
  <si>
    <t>ROSA DELIA PONCE RODAS</t>
  </si>
  <si>
    <t>CHARAJA MONTAÑO RODOLFO DAVID</t>
  </si>
  <si>
    <t>KARIM GONZALES</t>
  </si>
  <si>
    <t>Cuota Mes:</t>
  </si>
  <si>
    <t>JULIO/2024</t>
  </si>
  <si>
    <t>A203</t>
  </si>
  <si>
    <t xml:space="preserve">CUENTA AVIMOC
Banco             : BANCO DE CRÉDITO DEL PERÚ 
A nombre de : ASOCIACIÓN DE VIVIENDA MONTE CAOBA - AVIMOC 
Número           : 194-2521774-0-63 
CCI                  : 002-194002521774063-95 
RUC                 : 20537982765
</t>
  </si>
  <si>
    <t xml:space="preserve">Sedapal informa que el consumo está muy por debajo del histórico, evaluaran el medidor  </t>
  </si>
  <si>
    <t>Visualización de Cuota Mes:
- Pág. Web -  www.montecaoba.com / Tesorería  
- Link correo electrónico / Cuota Mes
- Garita de Ingreso (Pizarra / Cel 920627586 / Cel 920616961)
- Pizarra Informativa Block.
- Código QR  [Cuota Mes …… 2025]</t>
  </si>
  <si>
    <t>A102</t>
  </si>
  <si>
    <t xml:space="preserve">Cuota Mantenimiento </t>
  </si>
  <si>
    <r>
      <t>Visualización de Cuota Mes:
- Pág. Web -  www.montecaoba.com / Tesorería / Cuota mes..   
- Link correo electrónico / Cuota Mes
- Garita de Ingreso (Pizarra / Cel 920627586 / Cel 920616961)
- Pizarra Informativa Block.
- Código QR  [Cuota Mes …… 2025]
- Código QR  Yape pagos (</t>
    </r>
    <r>
      <rPr>
        <b/>
        <sz val="12"/>
        <color theme="1"/>
        <rFont val="Arial"/>
        <family val="2"/>
      </rPr>
      <t>Nombre Tesorero adminitrador cuenta</t>
    </r>
    <r>
      <rPr>
        <b/>
        <sz val="14"/>
        <color theme="1"/>
        <rFont val="Arial"/>
        <family val="2"/>
      </rPr>
      <t>]</t>
    </r>
  </si>
  <si>
    <r>
      <t>Visualización de Cuota Mes:
- Pág. Web -  www.montecaoba.com / Tesorería / Cuota mes..   
- Link correo electrónico / Cuota Mes
- Garita de Ingreso (Pizarra / Cel 920627586 / Cel 920616961)
- Pizarra Informativa Block.
- Código QR  [Cuota Mes …… 2025]
- Código QR  Yape pagos (</t>
    </r>
    <r>
      <rPr>
        <b/>
        <sz val="12"/>
        <color theme="1"/>
        <rFont val="Arial"/>
        <family val="2"/>
      </rPr>
      <t>Nombre Tesorero adminitrador cuenta]</t>
    </r>
  </si>
  <si>
    <r>
      <t xml:space="preserve">Visualización de Cuota Mes:
- Pág. Web -  www.montecaoba.com / Tesorería / Cuota mes..   
- Link correo electrónico / Cuota Mes
- Garita de Ingreso (Pizarra / Cel 920627586 / Cel 920616961)
- Pizarra Informativa Block.
- Código QR  [Cuota Mes …… 2025]
- </t>
    </r>
    <r>
      <rPr>
        <sz val="14"/>
        <color theme="1"/>
        <rFont val="Arial"/>
        <family val="2"/>
      </rPr>
      <t>C</t>
    </r>
    <r>
      <rPr>
        <b/>
        <sz val="14"/>
        <color theme="1"/>
        <rFont val="Arial"/>
        <family val="2"/>
      </rPr>
      <t>ódigo QR  Yape pagos (</t>
    </r>
    <r>
      <rPr>
        <b/>
        <sz val="12"/>
        <color theme="1"/>
        <rFont val="Arial"/>
        <family val="2"/>
      </rPr>
      <t>Nombre Tesorero adminitrador cuenta</t>
    </r>
    <r>
      <rPr>
        <b/>
        <sz val="14"/>
        <color theme="1"/>
        <rFont val="Arial"/>
        <family val="2"/>
      </rPr>
      <t xml:space="preserve">]
</t>
    </r>
  </si>
  <si>
    <t>Cuota Pndiente</t>
  </si>
  <si>
    <r>
      <t xml:space="preserve"> CUOTA MANTENIMIENTO MONTE CAOBA - MARZO 2025
</t>
    </r>
    <r>
      <rPr>
        <b/>
        <sz val="20"/>
        <color rgb="FFFF0000"/>
        <rFont val="Calibri Light"/>
        <family val="2"/>
      </rPr>
      <t xml:space="preserve">(CUOTA POR PAGAR COLOR ROJO) </t>
    </r>
  </si>
  <si>
    <t xml:space="preserve">MARZO </t>
  </si>
  <si>
    <t>03 o más Cuotas/Pagos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</si>
</sst>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&quot;S/&quot;* #,##0.00_ ;_ &quot;S/&quot;* \-#,##0.00_ ;_ &quot;S/&quot;* &quot;-&quot;??_ ;_ @_ "/>
    <numFmt numFmtId="165" formatCode="_ * #,##0.00_ ;_ * \-#,##0.00_ ;_ * &quot;-&quot;??_ ;_ @_ "/>
    <numFmt numFmtId="166" formatCode="&quot;S/&quot;#,##0.00"/>
    <numFmt numFmtId="167" formatCode="#,##0;[Red]#,##0"/>
    <numFmt numFmtId="168" formatCode="#,##0.00;[Red]#,##0.00"/>
    <numFmt numFmtId="169" formatCode="0_ ;[Red]\-0\ "/>
    <numFmt numFmtId="170" formatCode="&quot;S/&quot;#,##0.00;[Red]&quot;S/&quot;#,##0.00"/>
    <numFmt numFmtId="171" formatCode="0.000000"/>
    <numFmt numFmtId="172" formatCode="[$-F400]h:mm:ss\ AM/PM"/>
    <numFmt numFmtId="173" formatCode="00"/>
  </numFmts>
  <fonts count="8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1"/>
      <color theme="9" tint="0.79998168889431442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4"/>
      <color indexed="58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2"/>
      <color rgb="FF222222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5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indexed="5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theme="0"/>
      <name val="Arial"/>
      <family val="2"/>
    </font>
    <font>
      <b/>
      <sz val="16"/>
      <color theme="1"/>
      <name val="Arial"/>
      <family val="2"/>
    </font>
    <font>
      <sz val="11"/>
      <color theme="0" tint="-0.34998626667073579"/>
      <name val="Calibri"/>
      <family val="2"/>
      <scheme val="minor"/>
    </font>
    <font>
      <sz val="16"/>
      <color theme="0" tint="-0.34998626667073579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indexed="58"/>
      <name val="Century Gothic"/>
      <family val="2"/>
    </font>
    <font>
      <b/>
      <sz val="1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b/>
      <sz val="9"/>
      <color theme="1"/>
      <name val="Arial"/>
      <family val="2"/>
    </font>
    <font>
      <sz val="14"/>
      <color rgb="FF222222"/>
      <name val="Arial"/>
      <family val="2"/>
    </font>
    <font>
      <b/>
      <sz val="14"/>
      <color rgb="FF222222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b/>
      <sz val="11"/>
      <color indexed="58"/>
      <name val="Arial Nova"/>
      <family val="2"/>
    </font>
    <font>
      <sz val="10"/>
      <color theme="1"/>
      <name val="Arial Nova"/>
      <family val="2"/>
    </font>
    <font>
      <sz val="16"/>
      <color theme="8" tint="-0.499984740745262"/>
      <name val="Arial Nova"/>
      <family val="2"/>
    </font>
    <font>
      <sz val="11"/>
      <color indexed="58"/>
      <name val="Arial Nova"/>
      <family val="2"/>
    </font>
    <font>
      <sz val="11"/>
      <color theme="0"/>
      <name val="Arial Nova"/>
      <family val="2"/>
    </font>
    <font>
      <b/>
      <sz val="12"/>
      <name val="Arial Nova Light"/>
      <family val="2"/>
    </font>
    <font>
      <u/>
      <sz val="11"/>
      <color theme="10"/>
      <name val="Calibri"/>
      <family val="2"/>
      <scheme val="minor"/>
    </font>
    <font>
      <sz val="11"/>
      <color theme="0" tint="-0.14999847407452621"/>
      <name val="Arial Nova"/>
      <family val="2"/>
    </font>
    <font>
      <sz val="12"/>
      <color theme="1"/>
      <name val="Arial Nova"/>
      <family val="2"/>
    </font>
    <font>
      <sz val="14"/>
      <color theme="1"/>
      <name val="Arial Nova"/>
      <family val="2"/>
    </font>
    <font>
      <sz val="18"/>
      <color theme="1"/>
      <name val="Century Gothic"/>
      <family val="2"/>
    </font>
    <font>
      <b/>
      <sz val="14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rgb="FFFF0000"/>
      <name val="Calibri Light"/>
      <family val="2"/>
    </font>
    <font>
      <b/>
      <sz val="12"/>
      <color indexed="58"/>
      <name val="Calibri Light"/>
      <family val="2"/>
    </font>
    <font>
      <b/>
      <sz val="11"/>
      <color theme="1"/>
      <name val="Calibri Light"/>
      <family val="2"/>
    </font>
    <font>
      <b/>
      <u/>
      <sz val="12"/>
      <color theme="1"/>
      <name val="Calibri Light"/>
      <family val="2"/>
    </font>
    <font>
      <b/>
      <sz val="14"/>
      <color indexed="58"/>
      <name val="Calibri Light"/>
      <family val="2"/>
    </font>
    <font>
      <b/>
      <sz val="14"/>
      <color rgb="FFFF0000"/>
      <name val="Calibri Light"/>
      <family val="2"/>
    </font>
    <font>
      <b/>
      <sz val="14"/>
      <color theme="0"/>
      <name val="Calibri Light"/>
      <family val="2"/>
    </font>
    <font>
      <b/>
      <sz val="14"/>
      <name val="Calibri Light"/>
      <family val="2"/>
    </font>
    <font>
      <b/>
      <sz val="20"/>
      <color theme="1"/>
      <name val="Calibri Light"/>
      <family val="2"/>
    </font>
    <font>
      <b/>
      <sz val="20"/>
      <color rgb="FFFF0000"/>
      <name val="Calibri Light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A3FDF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9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6" fontId="2" fillId="2" borderId="1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1" fontId="0" fillId="0" borderId="0" xfId="0" applyNumberFormat="1" applyAlignment="1">
      <alignment horizontal="center"/>
    </xf>
    <xf numFmtId="0" fontId="11" fillId="0" borderId="0" xfId="0" applyFont="1"/>
    <xf numFmtId="0" fontId="14" fillId="0" borderId="0" xfId="0" applyFont="1"/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43" fontId="0" fillId="0" borderId="0" xfId="0" applyNumberFormat="1"/>
    <xf numFmtId="43" fontId="2" fillId="2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/>
    </xf>
    <xf numFmtId="168" fontId="10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11" fillId="5" borderId="0" xfId="0" applyNumberFormat="1" applyFont="1" applyFill="1" applyAlignment="1">
      <alignment horizontal="center"/>
    </xf>
    <xf numFmtId="168" fontId="11" fillId="0" borderId="0" xfId="0" applyNumberFormat="1" applyFont="1" applyAlignment="1">
      <alignment horizontal="center"/>
    </xf>
    <xf numFmtId="4" fontId="0" fillId="0" borderId="1" xfId="0" applyNumberFormat="1" applyBorder="1"/>
    <xf numFmtId="0" fontId="2" fillId="2" borderId="1" xfId="0" applyFont="1" applyFill="1" applyBorder="1" applyAlignment="1">
      <alignment horizontal="center" vertical="center" wrapText="1"/>
    </xf>
    <xf numFmtId="168" fontId="0" fillId="0" borderId="0" xfId="0" applyNumberFormat="1"/>
    <xf numFmtId="4" fontId="0" fillId="6" borderId="1" xfId="0" applyNumberFormat="1" applyFill="1" applyBorder="1"/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8" fillId="4" borderId="9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20" fillId="0" borderId="0" xfId="0" applyFont="1"/>
    <xf numFmtId="0" fontId="18" fillId="0" borderId="0" xfId="0" applyFont="1" applyAlignment="1">
      <alignment horizontal="center" vertical="center"/>
    </xf>
    <xf numFmtId="168" fontId="18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2" fontId="0" fillId="0" borderId="1" xfId="0" applyNumberFormat="1" applyBorder="1"/>
    <xf numFmtId="43" fontId="0" fillId="0" borderId="1" xfId="0" applyNumberFormat="1" applyBorder="1"/>
    <xf numFmtId="0" fontId="25" fillId="2" borderId="1" xfId="0" applyFont="1" applyFill="1" applyBorder="1" applyAlignment="1">
      <alignment horizontal="center" vertical="center" textRotation="90"/>
    </xf>
    <xf numFmtId="0" fontId="16" fillId="2" borderId="1" xfId="0" applyFont="1" applyFill="1" applyBorder="1" applyAlignment="1">
      <alignment horizontal="center" vertical="center" textRotation="90"/>
    </xf>
    <xf numFmtId="2" fontId="0" fillId="11" borderId="1" xfId="0" applyNumberFormat="1" applyFill="1" applyBorder="1"/>
    <xf numFmtId="0" fontId="0" fillId="0" borderId="1" xfId="0" applyBorder="1" applyAlignment="1">
      <alignment horizontal="center"/>
    </xf>
    <xf numFmtId="4" fontId="0" fillId="0" borderId="9" xfId="0" applyNumberFormat="1" applyBorder="1"/>
    <xf numFmtId="4" fontId="0" fillId="0" borderId="3" xfId="0" applyNumberFormat="1" applyBorder="1"/>
    <xf numFmtId="1" fontId="0" fillId="0" borderId="11" xfId="0" applyNumberFormat="1" applyBorder="1" applyAlignment="1">
      <alignment horizontal="center"/>
    </xf>
    <xf numFmtId="0" fontId="16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11" borderId="4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169" fontId="0" fillId="0" borderId="0" xfId="0" applyNumberFormat="1" applyAlignment="1">
      <alignment horizontal="center"/>
    </xf>
    <xf numFmtId="0" fontId="28" fillId="4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169" fontId="0" fillId="0" borderId="0" xfId="0" applyNumberFormat="1"/>
    <xf numFmtId="1" fontId="2" fillId="0" borderId="1" xfId="0" applyNumberFormat="1" applyFont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32" fillId="0" borderId="1" xfId="0" applyFont="1" applyBorder="1" applyAlignment="1">
      <alignment horizontal="left"/>
    </xf>
    <xf numFmtId="0" fontId="3" fillId="12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169" fontId="28" fillId="0" borderId="1" xfId="0" applyNumberFormat="1" applyFont="1" applyBorder="1" applyAlignment="1">
      <alignment horizontal="center"/>
    </xf>
    <xf numFmtId="167" fontId="30" fillId="0" borderId="0" xfId="0" applyNumberFormat="1" applyFont="1"/>
    <xf numFmtId="0" fontId="30" fillId="0" borderId="0" xfId="0" applyFont="1" applyAlignment="1">
      <alignment horizontal="right"/>
    </xf>
    <xf numFmtId="0" fontId="32" fillId="0" borderId="1" xfId="0" applyFont="1" applyBorder="1"/>
    <xf numFmtId="0" fontId="0" fillId="0" borderId="0" xfId="0" applyAlignment="1">
      <alignment wrapText="1"/>
    </xf>
    <xf numFmtId="0" fontId="32" fillId="0" borderId="1" xfId="0" applyFont="1" applyBorder="1" applyAlignment="1">
      <alignment horizontal="center"/>
    </xf>
    <xf numFmtId="0" fontId="33" fillId="0" borderId="0" xfId="0" applyFont="1"/>
    <xf numFmtId="0" fontId="28" fillId="13" borderId="1" xfId="0" applyFont="1" applyFill="1" applyBorder="1" applyAlignment="1">
      <alignment horizontal="center"/>
    </xf>
    <xf numFmtId="0" fontId="32" fillId="0" borderId="11" xfId="0" applyFont="1" applyBorder="1" applyAlignment="1">
      <alignment horizontal="left"/>
    </xf>
    <xf numFmtId="0" fontId="28" fillId="0" borderId="1" xfId="0" applyFont="1" applyBorder="1"/>
    <xf numFmtId="0" fontId="0" fillId="0" borderId="0" xfId="0" applyAlignment="1">
      <alignment horizontal="justify" vertical="justify"/>
    </xf>
    <xf numFmtId="169" fontId="0" fillId="0" borderId="0" xfId="0" applyNumberFormat="1" applyAlignment="1">
      <alignment horizontal="justify" vertical="justify"/>
    </xf>
    <xf numFmtId="167" fontId="0" fillId="0" borderId="0" xfId="0" applyNumberFormat="1" applyAlignment="1">
      <alignment horizontal="right" vertical="justify"/>
    </xf>
    <xf numFmtId="0" fontId="33" fillId="0" borderId="0" xfId="0" applyFont="1" applyAlignment="1">
      <alignment horizontal="center"/>
    </xf>
    <xf numFmtId="165" fontId="31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0" fontId="3" fillId="0" borderId="0" xfId="0" applyFont="1"/>
    <xf numFmtId="168" fontId="31" fillId="0" borderId="1" xfId="0" applyNumberFormat="1" applyFont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32" fillId="4" borderId="1" xfId="0" applyFont="1" applyFill="1" applyBorder="1"/>
    <xf numFmtId="0" fontId="32" fillId="4" borderId="1" xfId="0" applyFont="1" applyFill="1" applyBorder="1" applyAlignment="1">
      <alignment horizontal="left"/>
    </xf>
    <xf numFmtId="4" fontId="0" fillId="3" borderId="11" xfId="0" applyNumberFormat="1" applyFill="1" applyBorder="1"/>
    <xf numFmtId="4" fontId="0" fillId="3" borderId="16" xfId="0" applyNumberFormat="1" applyFill="1" applyBorder="1"/>
    <xf numFmtId="168" fontId="10" fillId="0" borderId="0" xfId="0" applyNumberFormat="1" applyFont="1"/>
    <xf numFmtId="168" fontId="0" fillId="0" borderId="1" xfId="0" applyNumberFormat="1" applyBorder="1" applyAlignment="1">
      <alignment horizontal="right"/>
    </xf>
    <xf numFmtId="0" fontId="34" fillId="0" borderId="0" xfId="0" applyFont="1" applyAlignment="1">
      <alignment vertical="top" wrapText="1"/>
    </xf>
    <xf numFmtId="2" fontId="0" fillId="0" borderId="0" xfId="0" applyNumberFormat="1"/>
    <xf numFmtId="3" fontId="0" fillId="3" borderId="1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35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1" fontId="9" fillId="5" borderId="1" xfId="0" applyNumberFormat="1" applyFont="1" applyFill="1" applyBorder="1" applyAlignment="1">
      <alignment horizontal="center" vertical="center" textRotation="90"/>
    </xf>
    <xf numFmtId="0" fontId="11" fillId="0" borderId="0" xfId="0" applyFont="1" applyAlignment="1">
      <alignment horizontal="center"/>
    </xf>
    <xf numFmtId="170" fontId="0" fillId="0" borderId="0" xfId="0" applyNumberFormat="1"/>
    <xf numFmtId="4" fontId="38" fillId="0" borderId="0" xfId="0" applyNumberFormat="1" applyFont="1"/>
    <xf numFmtId="4" fontId="39" fillId="0" borderId="0" xfId="0" applyNumberFormat="1" applyFont="1"/>
    <xf numFmtId="4" fontId="39" fillId="0" borderId="0" xfId="0" applyNumberFormat="1" applyFont="1" applyAlignment="1">
      <alignment horizontal="center" vertical="center"/>
    </xf>
    <xf numFmtId="4" fontId="40" fillId="0" borderId="0" xfId="0" applyNumberFormat="1" applyFont="1" applyAlignment="1">
      <alignment horizontal="left"/>
    </xf>
    <xf numFmtId="168" fontId="38" fillId="0" borderId="0" xfId="0" applyNumberFormat="1" applyFont="1"/>
    <xf numFmtId="0" fontId="2" fillId="14" borderId="1" xfId="0" applyFont="1" applyFill="1" applyBorder="1" applyAlignment="1">
      <alignment horizontal="center" vertical="center" wrapText="1"/>
    </xf>
    <xf numFmtId="168" fontId="0" fillId="15" borderId="1" xfId="0" applyNumberFormat="1" applyFill="1" applyBorder="1" applyAlignment="1">
      <alignment horizontal="center"/>
    </xf>
    <xf numFmtId="4" fontId="29" fillId="0" borderId="0" xfId="0" applyNumberFormat="1" applyFont="1"/>
    <xf numFmtId="0" fontId="42" fillId="4" borderId="0" xfId="0" applyFont="1" applyFill="1" applyAlignment="1">
      <alignment horizontal="center" vertical="center"/>
    </xf>
    <xf numFmtId="0" fontId="43" fillId="0" borderId="0" xfId="0" applyFont="1"/>
    <xf numFmtId="0" fontId="44" fillId="0" borderId="1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6" fillId="0" borderId="0" xfId="0" applyFont="1" applyAlignment="1">
      <alignment horizontal="justify" vertical="justify"/>
    </xf>
    <xf numFmtId="1" fontId="9" fillId="5" borderId="11" xfId="0" applyNumberFormat="1" applyFont="1" applyFill="1" applyBorder="1" applyAlignment="1">
      <alignment horizontal="center" vertical="center" textRotation="90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68" fontId="0" fillId="0" borderId="18" xfId="0" applyNumberFormat="1" applyBorder="1" applyAlignment="1">
      <alignment horizontal="center"/>
    </xf>
    <xf numFmtId="168" fontId="2" fillId="0" borderId="19" xfId="0" applyNumberFormat="1" applyFont="1" applyBorder="1" applyAlignment="1">
      <alignment horizontal="center"/>
    </xf>
    <xf numFmtId="168" fontId="0" fillId="15" borderId="2" xfId="0" applyNumberFormat="1" applyFill="1" applyBorder="1" applyAlignment="1">
      <alignment horizontal="center"/>
    </xf>
    <xf numFmtId="168" fontId="2" fillId="0" borderId="21" xfId="0" applyNumberFormat="1" applyFont="1" applyBorder="1" applyAlignment="1">
      <alignment horizontal="center"/>
    </xf>
    <xf numFmtId="168" fontId="3" fillId="0" borderId="18" xfId="0" applyNumberFormat="1" applyFont="1" applyBorder="1" applyAlignment="1">
      <alignment horizontal="center"/>
    </xf>
    <xf numFmtId="168" fontId="0" fillId="0" borderId="11" xfId="0" applyNumberFormat="1" applyBorder="1" applyAlignment="1">
      <alignment horizontal="center"/>
    </xf>
    <xf numFmtId="168" fontId="0" fillId="0" borderId="16" xfId="0" applyNumberFormat="1" applyBorder="1" applyAlignment="1">
      <alignment horizontal="center"/>
    </xf>
    <xf numFmtId="168" fontId="9" fillId="9" borderId="24" xfId="0" applyNumberFormat="1" applyFont="1" applyFill="1" applyBorder="1" applyAlignment="1">
      <alignment horizontal="center" vertical="center" textRotation="90"/>
    </xf>
    <xf numFmtId="1" fontId="9" fillId="15" borderId="4" xfId="0" applyNumberFormat="1" applyFont="1" applyFill="1" applyBorder="1" applyAlignment="1">
      <alignment horizontal="center" vertical="center" textRotation="90"/>
    </xf>
    <xf numFmtId="168" fontId="9" fillId="9" borderId="20" xfId="0" applyNumberFormat="1" applyFont="1" applyFill="1" applyBorder="1" applyAlignment="1">
      <alignment horizontal="center" vertical="center" textRotation="90"/>
    </xf>
    <xf numFmtId="1" fontId="9" fillId="9" borderId="24" xfId="0" applyNumberFormat="1" applyFont="1" applyFill="1" applyBorder="1" applyAlignment="1">
      <alignment horizontal="center" vertical="center" textRotation="90"/>
    </xf>
    <xf numFmtId="1" fontId="9" fillId="9" borderId="20" xfId="0" applyNumberFormat="1" applyFont="1" applyFill="1" applyBorder="1" applyAlignment="1">
      <alignment horizontal="center" vertical="center" textRotation="90"/>
    </xf>
    <xf numFmtId="168" fontId="2" fillId="0" borderId="23" xfId="0" applyNumberFormat="1" applyFont="1" applyBorder="1" applyAlignment="1">
      <alignment horizontal="center"/>
    </xf>
    <xf numFmtId="0" fontId="47" fillId="6" borderId="12" xfId="0" applyFont="1" applyFill="1" applyBorder="1" applyAlignment="1">
      <alignment horizontal="left" vertical="center" textRotation="90"/>
    </xf>
    <xf numFmtId="0" fontId="47" fillId="6" borderId="11" xfId="0" applyFont="1" applyFill="1" applyBorder="1" applyAlignment="1">
      <alignment horizontal="left" vertical="center" textRotation="90"/>
    </xf>
    <xf numFmtId="168" fontId="48" fillId="6" borderId="17" xfId="0" applyNumberFormat="1" applyFont="1" applyFill="1" applyBorder="1" applyAlignment="1">
      <alignment horizontal="left" textRotation="90"/>
    </xf>
    <xf numFmtId="1" fontId="48" fillId="15" borderId="4" xfId="0" applyNumberFormat="1" applyFont="1" applyFill="1" applyBorder="1" applyAlignment="1">
      <alignment horizontal="center" textRotation="90"/>
    </xf>
    <xf numFmtId="168" fontId="49" fillId="6" borderId="20" xfId="0" applyNumberFormat="1" applyFont="1" applyFill="1" applyBorder="1" applyAlignment="1">
      <alignment horizontal="left" textRotation="90"/>
    </xf>
    <xf numFmtId="1" fontId="48" fillId="6" borderId="22" xfId="0" applyNumberFormat="1" applyFont="1" applyFill="1" applyBorder="1" applyAlignment="1">
      <alignment horizontal="left" textRotation="90"/>
    </xf>
    <xf numFmtId="1" fontId="48" fillId="15" borderId="1" xfId="0" applyNumberFormat="1" applyFont="1" applyFill="1" applyBorder="1" applyAlignment="1">
      <alignment horizontal="center" textRotation="90"/>
    </xf>
    <xf numFmtId="1" fontId="49" fillId="6" borderId="19" xfId="0" applyNumberFormat="1" applyFont="1" applyFill="1" applyBorder="1" applyAlignment="1">
      <alignment horizontal="left" textRotation="90"/>
    </xf>
    <xf numFmtId="1" fontId="48" fillId="6" borderId="17" xfId="0" applyNumberFormat="1" applyFont="1" applyFill="1" applyBorder="1" applyAlignment="1">
      <alignment horizontal="left" textRotation="90"/>
    </xf>
    <xf numFmtId="1" fontId="48" fillId="6" borderId="19" xfId="0" applyNumberFormat="1" applyFont="1" applyFill="1" applyBorder="1" applyAlignment="1">
      <alignment horizontal="left" textRotation="90"/>
    </xf>
    <xf numFmtId="1" fontId="48" fillId="15" borderId="1" xfId="0" applyNumberFormat="1" applyFont="1" applyFill="1" applyBorder="1" applyAlignment="1">
      <alignment horizontal="left" textRotation="90"/>
    </xf>
    <xf numFmtId="1" fontId="48" fillId="6" borderId="0" xfId="0" applyNumberFormat="1" applyFont="1" applyFill="1" applyAlignment="1">
      <alignment horizontal="left" textRotation="90"/>
    </xf>
    <xf numFmtId="1" fontId="48" fillId="6" borderId="11" xfId="0" applyNumberFormat="1" applyFont="1" applyFill="1" applyBorder="1" applyAlignment="1">
      <alignment horizontal="left" textRotation="90"/>
    </xf>
    <xf numFmtId="168" fontId="50" fillId="6" borderId="28" xfId="0" applyNumberFormat="1" applyFont="1" applyFill="1" applyBorder="1" applyAlignment="1">
      <alignment horizontal="left" wrapText="1"/>
    </xf>
    <xf numFmtId="1" fontId="9" fillId="9" borderId="29" xfId="0" applyNumberFormat="1" applyFont="1" applyFill="1" applyBorder="1" applyAlignment="1">
      <alignment horizontal="center" vertical="center" textRotation="90"/>
    </xf>
    <xf numFmtId="1" fontId="9" fillId="9" borderId="31" xfId="0" applyNumberFormat="1" applyFont="1" applyFill="1" applyBorder="1" applyAlignment="1">
      <alignment horizontal="center" vertical="center" textRotation="90"/>
    </xf>
    <xf numFmtId="168" fontId="2" fillId="0" borderId="11" xfId="0" applyNumberFormat="1" applyFont="1" applyBorder="1" applyAlignment="1">
      <alignment horizontal="center"/>
    </xf>
    <xf numFmtId="1" fontId="9" fillId="9" borderId="30" xfId="0" applyNumberFormat="1" applyFont="1" applyFill="1" applyBorder="1" applyAlignment="1">
      <alignment horizontal="center" vertical="center" textRotation="90"/>
    </xf>
    <xf numFmtId="1" fontId="9" fillId="9" borderId="33" xfId="0" applyNumberFormat="1" applyFont="1" applyFill="1" applyBorder="1" applyAlignment="1">
      <alignment horizontal="center" vertical="center" textRotation="90"/>
    </xf>
    <xf numFmtId="168" fontId="0" fillId="0" borderId="19" xfId="0" applyNumberFormat="1" applyBorder="1" applyAlignment="1">
      <alignment horizontal="center"/>
    </xf>
    <xf numFmtId="168" fontId="0" fillId="0" borderId="21" xfId="0" applyNumberFormat="1" applyBorder="1" applyAlignment="1">
      <alignment horizontal="center"/>
    </xf>
    <xf numFmtId="1" fontId="9" fillId="15" borderId="32" xfId="0" applyNumberFormat="1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/>
    </xf>
    <xf numFmtId="4" fontId="0" fillId="0" borderId="11" xfId="0" applyNumberFormat="1" applyBorder="1"/>
    <xf numFmtId="4" fontId="0" fillId="0" borderId="16" xfId="0" applyNumberFormat="1" applyBorder="1"/>
    <xf numFmtId="43" fontId="29" fillId="0" borderId="0" xfId="0" applyNumberFormat="1" applyFont="1"/>
    <xf numFmtId="2" fontId="0" fillId="0" borderId="0" xfId="0" applyNumberFormat="1" applyAlignment="1">
      <alignment horizontal="center"/>
    </xf>
    <xf numFmtId="2" fontId="33" fillId="0" borderId="0" xfId="0" applyNumberFormat="1" applyFont="1"/>
    <xf numFmtId="171" fontId="52" fillId="0" borderId="0" xfId="0" applyNumberFormat="1" applyFont="1"/>
    <xf numFmtId="2" fontId="3" fillId="0" borderId="1" xfId="0" applyNumberFormat="1" applyFont="1" applyBorder="1"/>
    <xf numFmtId="171" fontId="3" fillId="0" borderId="1" xfId="0" applyNumberFormat="1" applyFont="1" applyBorder="1"/>
    <xf numFmtId="4" fontId="0" fillId="0" borderId="2" xfId="0" applyNumberFormat="1" applyBorder="1"/>
    <xf numFmtId="0" fontId="2" fillId="16" borderId="1" xfId="0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 textRotation="90"/>
    </xf>
    <xf numFmtId="4" fontId="0" fillId="0" borderId="0" xfId="0" applyNumberFormat="1"/>
    <xf numFmtId="168" fontId="54" fillId="0" borderId="0" xfId="0" applyNumberFormat="1" applyFont="1"/>
    <xf numFmtId="0" fontId="6" fillId="0" borderId="0" xfId="0" applyFont="1" applyAlignment="1">
      <alignment horizontal="left"/>
    </xf>
    <xf numFmtId="0" fontId="55" fillId="0" borderId="0" xfId="0" applyFont="1" applyAlignment="1">
      <alignment vertical="top" wrapText="1"/>
    </xf>
    <xf numFmtId="0" fontId="21" fillId="0" borderId="0" xfId="0" applyFont="1"/>
    <xf numFmtId="0" fontId="56" fillId="0" borderId="0" xfId="0" applyFont="1"/>
    <xf numFmtId="0" fontId="57" fillId="0" borderId="0" xfId="0" applyFont="1"/>
    <xf numFmtId="0" fontId="19" fillId="0" borderId="0" xfId="0" applyFont="1" applyAlignment="1">
      <alignment horizontal="center"/>
    </xf>
    <xf numFmtId="0" fontId="22" fillId="0" borderId="0" xfId="0" applyFont="1" applyAlignment="1">
      <alignment vertical="top" wrapText="1"/>
    </xf>
    <xf numFmtId="166" fontId="3" fillId="0" borderId="0" xfId="0" applyNumberFormat="1" applyFont="1"/>
    <xf numFmtId="0" fontId="32" fillId="2" borderId="1" xfId="0" applyFont="1" applyFill="1" applyBorder="1" applyAlignment="1">
      <alignment horizontal="center" vertical="center" wrapText="1"/>
    </xf>
    <xf numFmtId="0" fontId="12" fillId="0" borderId="0" xfId="0" applyFont="1"/>
    <xf numFmtId="172" fontId="4" fillId="0" borderId="0" xfId="0" applyNumberFormat="1" applyFont="1"/>
    <xf numFmtId="172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68" fontId="36" fillId="0" borderId="19" xfId="0" applyNumberFormat="1" applyFont="1" applyBorder="1" applyAlignment="1">
      <alignment horizontal="center" vertical="center"/>
    </xf>
    <xf numFmtId="0" fontId="41" fillId="2" borderId="0" xfId="0" applyFont="1" applyFill="1" applyAlignment="1">
      <alignment horizontal="center"/>
    </xf>
    <xf numFmtId="0" fontId="58" fillId="0" borderId="1" xfId="0" applyFont="1" applyBorder="1" applyAlignment="1">
      <alignment horizontal="center"/>
    </xf>
    <xf numFmtId="2" fontId="59" fillId="0" borderId="1" xfId="0" applyNumberFormat="1" applyFont="1" applyBorder="1"/>
    <xf numFmtId="0" fontId="0" fillId="13" borderId="0" xfId="0" applyFill="1"/>
    <xf numFmtId="0" fontId="0" fillId="13" borderId="39" xfId="0" applyFill="1" applyBorder="1"/>
    <xf numFmtId="0" fontId="0" fillId="13" borderId="8" xfId="0" applyFill="1" applyBorder="1"/>
    <xf numFmtId="0" fontId="0" fillId="13" borderId="40" xfId="0" applyFill="1" applyBorder="1"/>
    <xf numFmtId="0" fontId="0" fillId="13" borderId="17" xfId="0" applyFill="1" applyBorder="1"/>
    <xf numFmtId="0" fontId="11" fillId="13" borderId="0" xfId="0" applyFont="1" applyFill="1"/>
    <xf numFmtId="0" fontId="0" fillId="13" borderId="41" xfId="0" applyFill="1" applyBorder="1"/>
    <xf numFmtId="0" fontId="0" fillId="13" borderId="4" xfId="0" applyFill="1" applyBorder="1" applyAlignment="1">
      <alignment horizontal="center"/>
    </xf>
    <xf numFmtId="0" fontId="0" fillId="13" borderId="42" xfId="0" applyFill="1" applyBorder="1"/>
    <xf numFmtId="0" fontId="0" fillId="13" borderId="43" xfId="0" applyFill="1" applyBorder="1"/>
    <xf numFmtId="0" fontId="0" fillId="13" borderId="44" xfId="0" applyFill="1" applyBorder="1"/>
    <xf numFmtId="0" fontId="0" fillId="13" borderId="5" xfId="0" applyFill="1" applyBorder="1" applyAlignment="1">
      <alignment horizontal="center"/>
    </xf>
    <xf numFmtId="16" fontId="0" fillId="13" borderId="1" xfId="0" applyNumberFormat="1" applyFill="1" applyBorder="1" applyAlignment="1">
      <alignment horizontal="center"/>
    </xf>
    <xf numFmtId="173" fontId="0" fillId="13" borderId="1" xfId="0" applyNumberForma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4" fontId="0" fillId="3" borderId="11" xfId="0" quotePrefix="1" applyNumberFormat="1" applyFill="1" applyBorder="1"/>
    <xf numFmtId="173" fontId="4" fillId="0" borderId="0" xfId="0" applyNumberFormat="1" applyFont="1" applyAlignment="1">
      <alignment horizontal="center"/>
    </xf>
    <xf numFmtId="173" fontId="55" fillId="0" borderId="1" xfId="0" applyNumberFormat="1" applyFont="1" applyBorder="1" applyAlignment="1">
      <alignment horizontal="center" vertical="center" wrapText="1"/>
    </xf>
    <xf numFmtId="173" fontId="22" fillId="0" borderId="0" xfId="0" applyNumberFormat="1" applyFont="1" applyAlignment="1">
      <alignment vertical="top" wrapText="1"/>
    </xf>
    <xf numFmtId="0" fontId="61" fillId="0" borderId="0" xfId="0" applyFont="1"/>
    <xf numFmtId="0" fontId="62" fillId="0" borderId="0" xfId="0" applyFont="1"/>
    <xf numFmtId="0" fontId="61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168" fontId="64" fillId="0" borderId="0" xfId="0" applyNumberFormat="1" applyFont="1"/>
    <xf numFmtId="0" fontId="66" fillId="0" borderId="0" xfId="0" applyFont="1" applyAlignment="1">
      <alignment horizontal="center"/>
    </xf>
    <xf numFmtId="167" fontId="66" fillId="0" borderId="0" xfId="0" applyNumberFormat="1" applyFont="1" applyAlignment="1">
      <alignment horizontal="right"/>
    </xf>
    <xf numFmtId="0" fontId="67" fillId="0" borderId="0" xfId="0" applyFont="1"/>
    <xf numFmtId="0" fontId="61" fillId="0" borderId="0" xfId="0" applyFont="1" applyAlignment="1">
      <alignment horizontal="justify" vertical="justify"/>
    </xf>
    <xf numFmtId="167" fontId="61" fillId="0" borderId="0" xfId="0" applyNumberFormat="1" applyFont="1" applyAlignment="1">
      <alignment horizontal="right" vertical="justify"/>
    </xf>
    <xf numFmtId="4" fontId="0" fillId="0" borderId="4" xfId="0" applyNumberFormat="1" applyBorder="1"/>
    <xf numFmtId="43" fontId="3" fillId="7" borderId="1" xfId="0" applyNumberFormat="1" applyFont="1" applyFill="1" applyBorder="1"/>
    <xf numFmtId="0" fontId="3" fillId="17" borderId="1" xfId="0" applyFont="1" applyFill="1" applyBorder="1" applyAlignment="1">
      <alignment horizontal="center"/>
    </xf>
    <xf numFmtId="43" fontId="3" fillId="18" borderId="1" xfId="0" applyNumberFormat="1" applyFont="1" applyFill="1" applyBorder="1"/>
    <xf numFmtId="0" fontId="32" fillId="4" borderId="1" xfId="0" applyFont="1" applyFill="1" applyBorder="1" applyAlignment="1">
      <alignment horizontal="center" vertical="center"/>
    </xf>
    <xf numFmtId="0" fontId="70" fillId="0" borderId="0" xfId="0" applyFont="1" applyAlignment="1">
      <alignment horizontal="center"/>
    </xf>
    <xf numFmtId="0" fontId="70" fillId="0" borderId="0" xfId="0" applyFont="1" applyAlignment="1">
      <alignment horizontal="right"/>
    </xf>
    <xf numFmtId="0" fontId="70" fillId="0" borderId="0" xfId="0" applyFont="1"/>
    <xf numFmtId="0" fontId="71" fillId="0" borderId="0" xfId="0" applyFont="1"/>
    <xf numFmtId="168" fontId="2" fillId="0" borderId="0" xfId="0" applyNumberFormat="1" applyFont="1"/>
    <xf numFmtId="43" fontId="33" fillId="18" borderId="1" xfId="0" applyNumberFormat="1" applyFont="1" applyFill="1" applyBorder="1"/>
    <xf numFmtId="0" fontId="46" fillId="0" borderId="0" xfId="0" applyFont="1"/>
    <xf numFmtId="0" fontId="73" fillId="0" borderId="0" xfId="0" applyFont="1" applyAlignment="1">
      <alignment vertical="top"/>
    </xf>
    <xf numFmtId="0" fontId="74" fillId="0" borderId="0" xfId="0" applyFont="1" applyAlignment="1">
      <alignment horizontal="center" vertical="center" wrapText="1"/>
    </xf>
    <xf numFmtId="0" fontId="74" fillId="0" borderId="0" xfId="0" applyFont="1" applyAlignment="1">
      <alignment horizontal="center" vertical="center"/>
    </xf>
    <xf numFmtId="0" fontId="75" fillId="0" borderId="0" xfId="0" applyFont="1" applyAlignment="1">
      <alignment horizontal="right"/>
    </xf>
    <xf numFmtId="15" fontId="75" fillId="0" borderId="0" xfId="0" applyNumberFormat="1" applyFont="1"/>
    <xf numFmtId="0" fontId="76" fillId="0" borderId="0" xfId="0" applyFont="1"/>
    <xf numFmtId="173" fontId="75" fillId="0" borderId="1" xfId="0" applyNumberFormat="1" applyFont="1" applyBorder="1" applyAlignment="1">
      <alignment horizontal="center"/>
    </xf>
    <xf numFmtId="0" fontId="75" fillId="0" borderId="0" xfId="0" applyFont="1"/>
    <xf numFmtId="172" fontId="75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8" fillId="0" borderId="0" xfId="0" applyFont="1"/>
    <xf numFmtId="0" fontId="80" fillId="4" borderId="34" xfId="0" applyFont="1" applyFill="1" applyBorder="1" applyAlignment="1">
      <alignment horizontal="center" vertical="center" textRotation="90" wrapText="1"/>
    </xf>
    <xf numFmtId="0" fontId="80" fillId="4" borderId="35" xfId="0" applyFont="1" applyFill="1" applyBorder="1" applyAlignment="1">
      <alignment horizontal="center" vertical="center" textRotation="90"/>
    </xf>
    <xf numFmtId="0" fontId="81" fillId="4" borderId="36" xfId="0" applyFont="1" applyFill="1" applyBorder="1" applyAlignment="1">
      <alignment horizontal="center" vertical="center" textRotation="90"/>
    </xf>
    <xf numFmtId="0" fontId="74" fillId="0" borderId="0" xfId="0" applyFont="1" applyAlignment="1">
      <alignment vertical="center"/>
    </xf>
    <xf numFmtId="0" fontId="80" fillId="0" borderId="18" xfId="0" applyFont="1" applyBorder="1" applyAlignment="1">
      <alignment horizontal="center" vertical="center"/>
    </xf>
    <xf numFmtId="0" fontId="80" fillId="0" borderId="11" xfId="0" applyFont="1" applyBorder="1" applyAlignment="1">
      <alignment horizontal="center" vertical="center"/>
    </xf>
    <xf numFmtId="168" fontId="82" fillId="0" borderId="23" xfId="0" applyNumberFormat="1" applyFont="1" applyBorder="1" applyAlignment="1">
      <alignment horizontal="center" vertical="center"/>
    </xf>
    <xf numFmtId="0" fontId="74" fillId="0" borderId="0" xfId="0" applyFont="1"/>
    <xf numFmtId="0" fontId="74" fillId="0" borderId="0" xfId="0" applyFont="1" applyAlignment="1">
      <alignment horizontal="center"/>
    </xf>
    <xf numFmtId="168" fontId="82" fillId="0" borderId="46" xfId="0" applyNumberFormat="1" applyFont="1" applyBorder="1" applyAlignment="1">
      <alignment horizontal="center" vertical="center"/>
    </xf>
    <xf numFmtId="0" fontId="83" fillId="0" borderId="18" xfId="0" applyFont="1" applyBorder="1" applyAlignment="1">
      <alignment horizontal="center" vertical="center"/>
    </xf>
    <xf numFmtId="0" fontId="83" fillId="0" borderId="11" xfId="0" applyFont="1" applyBorder="1" applyAlignment="1">
      <alignment horizontal="center" vertical="center"/>
    </xf>
    <xf numFmtId="0" fontId="80" fillId="0" borderId="37" xfId="0" applyFont="1" applyBorder="1" applyAlignment="1">
      <alignment horizontal="center" vertical="center"/>
    </xf>
    <xf numFmtId="0" fontId="80" fillId="0" borderId="45" xfId="0" applyFont="1" applyBorder="1" applyAlignment="1">
      <alignment horizontal="center" vertical="center"/>
    </xf>
    <xf numFmtId="168" fontId="82" fillId="0" borderId="47" xfId="0" applyNumberFormat="1" applyFont="1" applyBorder="1" applyAlignment="1">
      <alignment horizontal="center" vertical="center"/>
    </xf>
    <xf numFmtId="0" fontId="84" fillId="0" borderId="0" xfId="0" applyFont="1"/>
    <xf numFmtId="0" fontId="75" fillId="0" borderId="0" xfId="0" applyFont="1" applyAlignment="1">
      <alignment vertical="top"/>
    </xf>
    <xf numFmtId="43" fontId="51" fillId="18" borderId="1" xfId="0" applyNumberFormat="1" applyFont="1" applyFill="1" applyBorder="1"/>
    <xf numFmtId="168" fontId="9" fillId="5" borderId="23" xfId="0" applyNumberFormat="1" applyFont="1" applyFill="1" applyBorder="1" applyAlignment="1">
      <alignment horizontal="center" vertical="center" wrapText="1"/>
    </xf>
    <xf numFmtId="43" fontId="30" fillId="7" borderId="1" xfId="0" applyNumberFormat="1" applyFont="1" applyFill="1" applyBorder="1"/>
    <xf numFmtId="43" fontId="52" fillId="0" borderId="0" xfId="0" applyNumberFormat="1" applyFont="1"/>
    <xf numFmtId="43" fontId="0" fillId="6" borderId="0" xfId="0" applyNumberFormat="1" applyFill="1"/>
    <xf numFmtId="0" fontId="0" fillId="6" borderId="0" xfId="0" applyFill="1"/>
    <xf numFmtId="0" fontId="0" fillId="19" borderId="1" xfId="0" applyFill="1" applyBorder="1" applyAlignment="1">
      <alignment horizontal="center" vertical="center"/>
    </xf>
    <xf numFmtId="0" fontId="0" fillId="19" borderId="1" xfId="0" applyFill="1" applyBorder="1"/>
    <xf numFmtId="0" fontId="2" fillId="19" borderId="1" xfId="0" applyFont="1" applyFill="1" applyBorder="1" applyAlignment="1">
      <alignment horizontal="center" vertical="center" wrapText="1"/>
    </xf>
    <xf numFmtId="0" fontId="0" fillId="16" borderId="1" xfId="0" applyFill="1" applyBorder="1"/>
    <xf numFmtId="10" fontId="71" fillId="0" borderId="0" xfId="0" applyNumberFormat="1" applyFont="1" applyAlignment="1">
      <alignment horizontal="center"/>
    </xf>
    <xf numFmtId="0" fontId="72" fillId="0" borderId="0" xfId="0" applyFont="1" applyAlignment="1">
      <alignment horizontal="center"/>
    </xf>
    <xf numFmtId="15" fontId="68" fillId="0" borderId="0" xfId="0" applyNumberFormat="1" applyFont="1" applyAlignment="1">
      <alignment horizontal="center"/>
    </xf>
    <xf numFmtId="0" fontId="65" fillId="0" borderId="0" xfId="0" applyFont="1" applyAlignment="1">
      <alignment horizontal="center"/>
    </xf>
    <xf numFmtId="0" fontId="73" fillId="0" borderId="0" xfId="0" applyFont="1" applyAlignment="1">
      <alignment horizontal="left" vertical="top" wrapText="1"/>
    </xf>
    <xf numFmtId="0" fontId="84" fillId="0" borderId="5" xfId="0" applyFont="1" applyBorder="1" applyAlignment="1">
      <alignment horizontal="center" vertical="center" wrapText="1"/>
    </xf>
    <xf numFmtId="0" fontId="84" fillId="0" borderId="6" xfId="0" applyFont="1" applyBorder="1" applyAlignment="1">
      <alignment horizontal="center" vertical="center"/>
    </xf>
    <xf numFmtId="0" fontId="84" fillId="0" borderId="7" xfId="0" applyFont="1" applyBorder="1" applyAlignment="1">
      <alignment horizontal="center" vertical="center"/>
    </xf>
    <xf numFmtId="0" fontId="75" fillId="0" borderId="0" xfId="0" applyFont="1" applyAlignment="1">
      <alignment horizontal="right"/>
    </xf>
    <xf numFmtId="172" fontId="74" fillId="0" borderId="0" xfId="0" applyNumberFormat="1" applyFont="1" applyAlignment="1">
      <alignment horizontal="center"/>
    </xf>
    <xf numFmtId="15" fontId="83" fillId="0" borderId="0" xfId="0" applyNumberFormat="1" applyFont="1" applyAlignment="1">
      <alignment horizontal="center"/>
    </xf>
    <xf numFmtId="0" fontId="75" fillId="0" borderId="1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76" fillId="2" borderId="1" xfId="0" applyFont="1" applyFill="1" applyBorder="1" applyAlignment="1">
      <alignment horizontal="center"/>
    </xf>
    <xf numFmtId="0" fontId="79" fillId="0" borderId="0" xfId="1" applyFont="1" applyAlignment="1">
      <alignment horizontal="right" vertical="top" wrapText="1"/>
    </xf>
    <xf numFmtId="0" fontId="76" fillId="2" borderId="11" xfId="0" applyFont="1" applyFill="1" applyBorder="1" applyAlignment="1">
      <alignment horizontal="center"/>
    </xf>
    <xf numFmtId="0" fontId="76" fillId="2" borderId="50" xfId="0" applyFont="1" applyFill="1" applyBorder="1" applyAlignment="1">
      <alignment horizontal="center"/>
    </xf>
    <xf numFmtId="0" fontId="76" fillId="2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8" borderId="0" xfId="0" applyFill="1" applyAlignment="1">
      <alignment horizontal="center"/>
    </xf>
    <xf numFmtId="0" fontId="15" fillId="0" borderId="15" xfId="0" applyFont="1" applyBorder="1" applyAlignment="1">
      <alignment horizontal="center"/>
    </xf>
    <xf numFmtId="1" fontId="15" fillId="15" borderId="5" xfId="0" applyNumberFormat="1" applyFont="1" applyFill="1" applyBorder="1" applyAlignment="1">
      <alignment horizontal="center" vertical="center"/>
    </xf>
    <xf numFmtId="1" fontId="15" fillId="15" borderId="6" xfId="0" applyNumberFormat="1" applyFont="1" applyFill="1" applyBorder="1" applyAlignment="1">
      <alignment horizontal="center" vertical="center"/>
    </xf>
    <xf numFmtId="1" fontId="15" fillId="15" borderId="7" xfId="0" applyNumberFormat="1" applyFont="1" applyFill="1" applyBorder="1" applyAlignment="1">
      <alignment horizontal="center" vertical="center"/>
    </xf>
    <xf numFmtId="1" fontId="15" fillId="15" borderId="25" xfId="0" applyNumberFormat="1" applyFont="1" applyFill="1" applyBorder="1" applyAlignment="1">
      <alignment horizontal="center" vertical="center"/>
    </xf>
    <xf numFmtId="1" fontId="15" fillId="15" borderId="26" xfId="0" applyNumberFormat="1" applyFont="1" applyFill="1" applyBorder="1" applyAlignment="1">
      <alignment horizontal="center" vertical="center"/>
    </xf>
    <xf numFmtId="1" fontId="15" fillId="15" borderId="27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10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justify" wrapText="1"/>
    </xf>
    <xf numFmtId="0" fontId="4" fillId="0" borderId="14" xfId="0" applyFont="1" applyBorder="1" applyAlignment="1">
      <alignment horizontal="center" wrapText="1"/>
    </xf>
    <xf numFmtId="0" fontId="55" fillId="0" borderId="1" xfId="0" applyFont="1" applyBorder="1" applyAlignment="1">
      <alignment horizontal="center" vertical="center" wrapText="1"/>
    </xf>
    <xf numFmtId="0" fontId="11" fillId="13" borderId="16" xfId="0" applyFont="1" applyFill="1" applyBorder="1" applyAlignment="1">
      <alignment horizontal="center" vertical="center" wrapText="1"/>
    </xf>
    <xf numFmtId="0" fontId="11" fillId="13" borderId="13" xfId="0" applyFont="1" applyFill="1" applyBorder="1" applyAlignment="1">
      <alignment horizontal="center" vertical="center" wrapText="1"/>
    </xf>
    <xf numFmtId="0" fontId="11" fillId="13" borderId="31" xfId="0" applyFont="1" applyFill="1" applyBorder="1" applyAlignment="1">
      <alignment horizontal="center" vertical="center" wrapText="1"/>
    </xf>
    <xf numFmtId="0" fontId="11" fillId="13" borderId="29" xfId="0" applyFont="1" applyFill="1" applyBorder="1" applyAlignment="1">
      <alignment horizontal="center" vertical="center" wrapText="1"/>
    </xf>
    <xf numFmtId="164" fontId="11" fillId="13" borderId="16" xfId="0" applyNumberFormat="1" applyFont="1" applyFill="1" applyBorder="1" applyAlignment="1">
      <alignment horizontal="center" vertical="center"/>
    </xf>
    <xf numFmtId="164" fontId="11" fillId="13" borderId="13" xfId="0" applyNumberFormat="1" applyFont="1" applyFill="1" applyBorder="1" applyAlignment="1">
      <alignment horizontal="center" vertical="center"/>
    </xf>
    <xf numFmtId="164" fontId="11" fillId="13" borderId="31" xfId="0" applyNumberFormat="1" applyFont="1" applyFill="1" applyBorder="1" applyAlignment="1">
      <alignment horizontal="center" vertical="center"/>
    </xf>
    <xf numFmtId="164" fontId="11" fillId="13" borderId="29" xfId="0" applyNumberFormat="1" applyFont="1" applyFill="1" applyBorder="1" applyAlignment="1">
      <alignment horizontal="center" vertical="center"/>
    </xf>
    <xf numFmtId="0" fontId="11" fillId="13" borderId="11" xfId="0" applyFont="1" applyFill="1" applyBorder="1" applyAlignment="1">
      <alignment horizontal="center"/>
    </xf>
    <xf numFmtId="0" fontId="11" fillId="13" borderId="12" xfId="0" applyFont="1" applyFill="1" applyBorder="1" applyAlignment="1">
      <alignment horizontal="center"/>
    </xf>
    <xf numFmtId="164" fontId="11" fillId="13" borderId="45" xfId="0" applyNumberFormat="1" applyFont="1" applyFill="1" applyBorder="1" applyAlignment="1">
      <alignment horizontal="center"/>
    </xf>
    <xf numFmtId="164" fontId="11" fillId="13" borderId="48" xfId="0" applyNumberFormat="1" applyFont="1" applyFill="1" applyBorder="1" applyAlignment="1">
      <alignment horizontal="center"/>
    </xf>
    <xf numFmtId="0" fontId="60" fillId="13" borderId="16" xfId="0" applyFont="1" applyFill="1" applyBorder="1" applyAlignment="1">
      <alignment horizontal="left" vertical="center" wrapText="1"/>
    </xf>
    <xf numFmtId="0" fontId="60" fillId="13" borderId="38" xfId="0" applyFont="1" applyFill="1" applyBorder="1" applyAlignment="1">
      <alignment horizontal="left" vertical="center" wrapText="1"/>
    </xf>
    <xf numFmtId="0" fontId="60" fillId="13" borderId="13" xfId="0" applyFont="1" applyFill="1" applyBorder="1" applyAlignment="1">
      <alignment horizontal="left" vertical="center" wrapText="1"/>
    </xf>
    <xf numFmtId="0" fontId="60" fillId="13" borderId="10" xfId="0" applyFont="1" applyFill="1" applyBorder="1" applyAlignment="1">
      <alignment horizontal="left" vertical="center" wrapText="1"/>
    </xf>
    <xf numFmtId="0" fontId="60" fillId="13" borderId="0" xfId="0" applyFont="1" applyFill="1" applyAlignment="1">
      <alignment horizontal="left" vertical="center" wrapText="1"/>
    </xf>
    <xf numFmtId="0" fontId="60" fillId="13" borderId="14" xfId="0" applyFont="1" applyFill="1" applyBorder="1" applyAlignment="1">
      <alignment horizontal="left" vertical="center" wrapText="1"/>
    </xf>
    <xf numFmtId="0" fontId="60" fillId="13" borderId="31" xfId="0" applyFont="1" applyFill="1" applyBorder="1" applyAlignment="1">
      <alignment horizontal="left" vertical="center" wrapText="1"/>
    </xf>
    <xf numFmtId="0" fontId="60" fillId="13" borderId="15" xfId="0" applyFont="1" applyFill="1" applyBorder="1" applyAlignment="1">
      <alignment horizontal="left" vertical="center" wrapText="1"/>
    </xf>
    <xf numFmtId="0" fontId="60" fillId="13" borderId="29" xfId="0" applyFont="1" applyFill="1" applyBorder="1" applyAlignment="1">
      <alignment horizontal="left" vertical="center" wrapText="1"/>
    </xf>
    <xf numFmtId="0" fontId="2" fillId="13" borderId="11" xfId="0" applyFont="1" applyFill="1" applyBorder="1" applyAlignment="1">
      <alignment horizontal="center"/>
    </xf>
    <xf numFmtId="0" fontId="2" fillId="13" borderId="49" xfId="0" applyFont="1" applyFill="1" applyBorder="1" applyAlignment="1">
      <alignment horizontal="center"/>
    </xf>
    <xf numFmtId="164" fontId="13" fillId="4" borderId="5" xfId="0" applyNumberFormat="1" applyFont="1" applyFill="1" applyBorder="1" applyAlignment="1">
      <alignment horizontal="center"/>
    </xf>
    <xf numFmtId="164" fontId="13" fillId="4" borderId="7" xfId="0" applyNumberFormat="1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13" borderId="12" xfId="0" applyFill="1" applyBorder="1" applyAlignment="1">
      <alignment horizontal="center"/>
    </xf>
    <xf numFmtId="17" fontId="2" fillId="4" borderId="5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1" fillId="13" borderId="0" xfId="0" applyFont="1" applyFill="1" applyAlignment="1">
      <alignment horizontal="left"/>
    </xf>
    <xf numFmtId="0" fontId="0" fillId="13" borderId="0" xfId="0" applyFill="1" applyAlignment="1">
      <alignment horizontal="left"/>
    </xf>
    <xf numFmtId="164" fontId="0" fillId="13" borderId="1" xfId="0" applyNumberFormat="1" applyFill="1" applyBorder="1" applyAlignment="1">
      <alignment horizontal="center"/>
    </xf>
    <xf numFmtId="49" fontId="2" fillId="4" borderId="5" xfId="0" applyNumberFormat="1" applyFont="1" applyFill="1" applyBorder="1" applyAlignment="1">
      <alignment horizontal="center"/>
    </xf>
    <xf numFmtId="49" fontId="2" fillId="4" borderId="7" xfId="0" applyNumberFormat="1" applyFont="1" applyFill="1" applyBorder="1" applyAlignment="1">
      <alignment horizontal="center"/>
    </xf>
    <xf numFmtId="164" fontId="0" fillId="13" borderId="9" xfId="0" applyNumberFormat="1" applyFill="1" applyBorder="1" applyAlignment="1">
      <alignment horizontal="center"/>
    </xf>
    <xf numFmtId="164" fontId="13" fillId="4" borderId="25" xfId="0" applyNumberFormat="1" applyFont="1" applyFill="1" applyBorder="1" applyAlignment="1">
      <alignment horizontal="center"/>
    </xf>
    <xf numFmtId="164" fontId="13" fillId="4" borderId="27" xfId="0" applyNumberFormat="1" applyFont="1" applyFill="1" applyBorder="1" applyAlignment="1">
      <alignment horizontal="center"/>
    </xf>
    <xf numFmtId="0" fontId="0" fillId="13" borderId="1" xfId="0" applyFill="1" applyBorder="1" applyAlignment="1">
      <alignment horizontal="right"/>
    </xf>
    <xf numFmtId="0" fontId="2" fillId="13" borderId="1" xfId="0" applyFont="1" applyFill="1" applyBorder="1" applyAlignment="1">
      <alignment horizontal="center"/>
    </xf>
    <xf numFmtId="43" fontId="52" fillId="18" borderId="1" xfId="0" applyNumberFormat="1" applyFont="1" applyFill="1" applyBorder="1"/>
  </cellXfs>
  <cellStyles count="2">
    <cellStyle name="Hipervínculo" xfId="1" builtinId="8"/>
    <cellStyle name="Normal" xfId="0" builtinId="0"/>
  </cellStyles>
  <dxfs count="100">
    <dxf>
      <fill>
        <patternFill>
          <bgColor rgb="FFFFFF00"/>
        </patternFill>
      </fill>
    </dxf>
    <dxf>
      <numFmt numFmtId="0" formatCode="General"/>
      <fill>
        <patternFill>
          <bgColor theme="0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theme="0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theme="0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theme="0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theme="0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theme="0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theme="0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theme="0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FF00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8" formatCode="#,##0.00;[Red]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168" formatCode="#,##0.00;[Red]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68" formatCode="#,##0.00;[Red]#,##0.00"/>
      <fill>
        <patternFill patternType="none">
          <fgColor indexed="64"/>
          <bgColor rgb="FFA3FDF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auto="1"/>
      </font>
      <numFmt numFmtId="168" formatCode="#,##0.00;[Red]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68" formatCode="#,##0.00;[Red]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68" formatCode="#,##0.00;[Red]#,##0.00"/>
      <fill>
        <patternFill patternType="none">
          <fgColor indexed="64"/>
          <bgColor rgb="FFA3FDF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auto="1"/>
      </font>
      <numFmt numFmtId="168" formatCode="#,##0.00;[Red]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68" formatCode="#,##0.00;[Red]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68" formatCode="#,##0.00;[Red]#,##0.00"/>
      <fill>
        <patternFill patternType="none">
          <fgColor indexed="64"/>
          <bgColor rgb="FFA3FDF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auto="1"/>
      </font>
      <numFmt numFmtId="168" formatCode="#,##0.00;[Red]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</font>
      <numFmt numFmtId="168" formatCode="#,##0.00;[Red]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68" formatCode="#,##0.00;[Red]#,##0.00"/>
      <fill>
        <patternFill patternType="none">
          <fgColor indexed="64"/>
          <bgColor rgb="FFA3FDF4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auto="1"/>
      </font>
      <numFmt numFmtId="168" formatCode="#,##0.00;[Red]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68" formatCode="#,##0.00;[Red]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68" formatCode="#,##0.00;[Red]#,##0.00"/>
      <fill>
        <patternFill patternType="none">
          <fgColor indexed="64"/>
          <bgColor rgb="FFA3FDF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numFmt numFmtId="168" formatCode="#,##0.00;[Red]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168" formatCode="#,##0.00;[Red]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 patternType="solid">
          <fgColor indexed="64"/>
          <bgColor rgb="FFA3FDF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68" formatCode="#,##0.00;[Red]#,##0.00"/>
      <fill>
        <patternFill patternType="solid">
          <fgColor indexed="64"/>
          <bgColor rgb="FFA3FDF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#,##0.00;[Red]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</dxf>
    <dxf>
      <font>
        <b/>
      </font>
      <numFmt numFmtId="168" formatCode="#,##0.00;[Red]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#,##0.00;[Red]#,##0.00"/>
      <fill>
        <patternFill patternType="none">
          <fgColor indexed="64"/>
          <bgColor rgb="FFA3FDF4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numFmt numFmtId="168" formatCode="#,##0.00;[Red]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168" formatCode="#,##0.00;[Red]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#,##0.00;[Red]#,##0.00"/>
      <fill>
        <patternFill patternType="none">
          <fgColor indexed="64"/>
          <bgColor rgb="FFA3FDF4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168" formatCode="#,##0.00;[Red]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</font>
      <numFmt numFmtId="168" formatCode="#,##0.00;[Red]#,##0.00"/>
      <fill>
        <patternFill patternType="none">
          <fgColor indexed="64"/>
          <bgColor rgb="FFA3FDF4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8" formatCode="#,##0.00;[Red]#,##0.00"/>
      <fill>
        <patternFill patternType="none">
          <fgColor indexed="64"/>
          <bgColor rgb="FFA3FDF4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168" formatCode="#,##0.00;[Red]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</dxf>
    <dxf>
      <font>
        <b/>
      </font>
      <numFmt numFmtId="168" formatCode="#,##0.00;[Red]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rgb="FFA3FDF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68" formatCode="#,##0.00;[Red]#,##0.00"/>
      <fill>
        <patternFill patternType="solid">
          <fgColor indexed="64"/>
          <bgColor rgb="FFA3FDF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numFmt numFmtId="168" formatCode="#,##0.00;[Red]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/>
        <bottom/>
      </border>
    </dxf>
    <dxf>
      <font>
        <b/>
      </font>
      <numFmt numFmtId="168" formatCode="#,##0.00;[Red]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ill>
        <patternFill patternType="solid">
          <fgColor indexed="64"/>
          <bgColor rgb="FFA3FDF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68" formatCode="#,##0.00;[Red]#,##0.00"/>
      <fill>
        <patternFill patternType="solid">
          <fgColor indexed="64"/>
          <bgColor rgb="FFA3FDF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numFmt numFmtId="168" formatCode="#,##0.00;[Red]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/>
      </font>
      <numFmt numFmtId="168" formatCode="#,##0.00;[Red]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rgb="FFA3FDF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68" formatCode="#,##0.00;[Red]#,##0.00"/>
      <fill>
        <patternFill patternType="solid">
          <fgColor indexed="64"/>
          <bgColor rgb="FFA3FDF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68" formatCode="#,##0.00;[Red]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fill>
        <patternFill patternType="solid">
          <fgColor indexed="64"/>
          <bgColor theme="4" tint="0.39997558519241921"/>
        </patternFill>
      </fill>
      <alignment horizontal="left" vertical="bottom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A3FDF4"/>
      <color rgb="FFCCECFF"/>
      <color rgb="FFE0E0E0"/>
      <color rgb="FF99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Cuota</a:t>
            </a:r>
            <a:r>
              <a:rPr lang="es-PE" b="1" baseline="0"/>
              <a:t> Mantenimiento 2024</a:t>
            </a:r>
            <a:endParaRPr lang="es-PE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BCA3-44D5-8DFA-699A48959DE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762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CA3-44D5-8DFA-699A48959DE9}"/>
              </c:ext>
            </c:extLst>
          </c:dPt>
          <c:dLbls>
            <c:dLbl>
              <c:idx val="0"/>
              <c:layout>
                <c:manualLayout>
                  <c:x val="2.4799495105712197E-2"/>
                  <c:y val="-8.04547530704272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A3-44D5-8DFA-699A48959DE9}"/>
                </c:ext>
              </c:extLst>
            </c:dLbl>
            <c:dLbl>
              <c:idx val="1"/>
              <c:layout>
                <c:manualLayout>
                  <c:x val="1.9839596084569793E-2"/>
                  <c:y val="7.37493383559070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A3-44D5-8DFA-699A48959D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'Cuota Mes'!$S$42:$S$43</c:f>
              <c:strCache>
                <c:ptCount val="2"/>
                <c:pt idx="0">
                  <c:v>Deudores</c:v>
                </c:pt>
                <c:pt idx="1">
                  <c:v>Al Día</c:v>
                </c:pt>
              </c:strCache>
            </c:strRef>
          </c:cat>
          <c:val>
            <c:numRef>
              <c:f>'Cuota Mes'!$T$42:$T$43</c:f>
              <c:numCache>
                <c:formatCode>General</c:formatCode>
                <c:ptCount val="2"/>
                <c:pt idx="0">
                  <c:v>25</c:v>
                </c:pt>
                <c:pt idx="1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3-44D5-8DFA-699A48959D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4"/>
        <c:gapDepth val="93"/>
        <c:shape val="cylinder"/>
        <c:axId val="1627624511"/>
        <c:axId val="1481696224"/>
        <c:axId val="0"/>
      </c:bar3DChart>
      <c:catAx>
        <c:axId val="1627624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81696224"/>
        <c:crosses val="autoZero"/>
        <c:auto val="1"/>
        <c:lblAlgn val="ctr"/>
        <c:lblOffset val="100"/>
        <c:noMultiLvlLbl val="0"/>
      </c:catAx>
      <c:valAx>
        <c:axId val="1481696224"/>
        <c:scaling>
          <c:orientation val="minMax"/>
          <c:max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276245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'Ene 25'!$B$3:$C$22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A</c:v>
                  </c:pt>
                  <c:pt idx="1">
                    <c:v>A</c:v>
                  </c:pt>
                  <c:pt idx="2">
                    <c:v>A</c:v>
                  </c:pt>
                  <c:pt idx="3">
                    <c:v>A</c:v>
                  </c:pt>
                  <c:pt idx="4">
                    <c:v>A</c:v>
                  </c:pt>
                  <c:pt idx="5">
                    <c:v>A</c:v>
                  </c:pt>
                  <c:pt idx="6">
                    <c:v>A</c:v>
                  </c:pt>
                  <c:pt idx="7">
                    <c:v>A</c:v>
                  </c:pt>
                  <c:pt idx="8">
                    <c:v>A</c:v>
                  </c:pt>
                  <c:pt idx="9">
                    <c:v>A</c:v>
                  </c:pt>
                  <c:pt idx="10">
                    <c:v>A</c:v>
                  </c:pt>
                  <c:pt idx="11">
                    <c:v>A</c:v>
                  </c:pt>
                  <c:pt idx="12">
                    <c:v>A</c:v>
                  </c:pt>
                  <c:pt idx="13">
                    <c:v>A</c:v>
                  </c:pt>
                  <c:pt idx="14">
                    <c:v>A</c:v>
                  </c:pt>
                  <c:pt idx="15">
                    <c:v>A</c:v>
                  </c:pt>
                  <c:pt idx="16">
                    <c:v>A</c:v>
                  </c:pt>
                  <c:pt idx="17">
                    <c:v>A</c:v>
                  </c:pt>
                  <c:pt idx="18">
                    <c:v>A</c:v>
                  </c:pt>
                  <c:pt idx="19">
                    <c:v>A</c:v>
                  </c:pt>
                </c:lvl>
              </c:multiLvlStrCache>
            </c:multiLvlStrRef>
          </c:cat>
          <c:val>
            <c:numRef>
              <c:f>'Ene 25'!$I$3:$I$22</c:f>
              <c:numCache>
                <c:formatCode>_(* #,##0.00_);_(* \(#,##0.00\);_(* "-"??_);_(@_)</c:formatCode>
                <c:ptCount val="20"/>
                <c:pt idx="0">
                  <c:v>15.815095911480944</c:v>
                </c:pt>
                <c:pt idx="1">
                  <c:v>13.730502405274462</c:v>
                </c:pt>
                <c:pt idx="2">
                  <c:v>16.634421277952239</c:v>
                </c:pt>
                <c:pt idx="3">
                  <c:v>20.478599150528805</c:v>
                </c:pt>
                <c:pt idx="4">
                  <c:v>22.383303877011887</c:v>
                </c:pt>
                <c:pt idx="5">
                  <c:v>23.080183939637838</c:v>
                </c:pt>
                <c:pt idx="6">
                  <c:v>39.713093547172235</c:v>
                </c:pt>
                <c:pt idx="7">
                  <c:v>22.032596340072146</c:v>
                </c:pt>
                <c:pt idx="8">
                  <c:v>0.70595008513301483</c:v>
                </c:pt>
                <c:pt idx="9">
                  <c:v>38.435732044094294</c:v>
                </c:pt>
                <c:pt idx="10">
                  <c:v>17.704683933785589</c:v>
                </c:pt>
                <c:pt idx="11">
                  <c:v>17.149900890436946</c:v>
                </c:pt>
                <c:pt idx="12">
                  <c:v>10.89763204223534</c:v>
                </c:pt>
                <c:pt idx="13">
                  <c:v>6.3051773128261352</c:v>
                </c:pt>
                <c:pt idx="14">
                  <c:v>16.422787419454117</c:v>
                </c:pt>
                <c:pt idx="15">
                  <c:v>25.63944195704725</c:v>
                </c:pt>
                <c:pt idx="16">
                  <c:v>34.008049390230049</c:v>
                </c:pt>
                <c:pt idx="17">
                  <c:v>38.029092701694331</c:v>
                </c:pt>
                <c:pt idx="18">
                  <c:v>19.557991866061982</c:v>
                </c:pt>
                <c:pt idx="19">
                  <c:v>4.8146702808322317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8-41A9-A4E6-5D7B62B8D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49184"/>
        <c:axId val="159471232"/>
      </c:barChart>
      <c:catAx>
        <c:axId val="6274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9471232"/>
        <c:crosses val="autoZero"/>
        <c:auto val="1"/>
        <c:lblAlgn val="ctr"/>
        <c:lblOffset val="100"/>
        <c:noMultiLvlLbl val="0"/>
      </c:catAx>
      <c:valAx>
        <c:axId val="15947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4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B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'Ene 25'!$B$23:$C$42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B</c:v>
                  </c:pt>
                  <c:pt idx="1">
                    <c:v>B</c:v>
                  </c:pt>
                  <c:pt idx="2">
                    <c:v>B</c:v>
                  </c:pt>
                  <c:pt idx="3">
                    <c:v>B</c:v>
                  </c:pt>
                  <c:pt idx="4">
                    <c:v>B</c:v>
                  </c:pt>
                  <c:pt idx="5">
                    <c:v>B</c:v>
                  </c:pt>
                  <c:pt idx="6">
                    <c:v>B</c:v>
                  </c:pt>
                  <c:pt idx="7">
                    <c:v>B</c:v>
                  </c:pt>
                  <c:pt idx="8">
                    <c:v>B</c:v>
                  </c:pt>
                  <c:pt idx="9">
                    <c:v>B</c:v>
                  </c:pt>
                  <c:pt idx="10">
                    <c:v>B</c:v>
                  </c:pt>
                  <c:pt idx="11">
                    <c:v>B</c:v>
                  </c:pt>
                  <c:pt idx="12">
                    <c:v>B</c:v>
                  </c:pt>
                  <c:pt idx="13">
                    <c:v>B</c:v>
                  </c:pt>
                  <c:pt idx="14">
                    <c:v>B</c:v>
                  </c:pt>
                  <c:pt idx="15">
                    <c:v>B</c:v>
                  </c:pt>
                  <c:pt idx="16">
                    <c:v>B</c:v>
                  </c:pt>
                  <c:pt idx="17">
                    <c:v>B</c:v>
                  </c:pt>
                  <c:pt idx="18">
                    <c:v>B</c:v>
                  </c:pt>
                  <c:pt idx="19">
                    <c:v>B</c:v>
                  </c:pt>
                </c:lvl>
              </c:multiLvlStrCache>
            </c:multiLvlStrRef>
          </c:cat>
          <c:val>
            <c:numRef>
              <c:f>'Ene 25'!$I$23:$I$42</c:f>
              <c:numCache>
                <c:formatCode>_(* #,##0.00_);_(* \(#,##0.00\);_(* "-"??_);_(@_)</c:formatCode>
                <c:ptCount val="20"/>
                <c:pt idx="0">
                  <c:v>18.910996927224872</c:v>
                </c:pt>
                <c:pt idx="1">
                  <c:v>55.954480516485106</c:v>
                </c:pt>
                <c:pt idx="2">
                  <c:v>29.932585943723399</c:v>
                </c:pt>
                <c:pt idx="3">
                  <c:v>29.445828069177718</c:v>
                </c:pt>
                <c:pt idx="4">
                  <c:v>41.258020714208506</c:v>
                </c:pt>
                <c:pt idx="5">
                  <c:v>18.347143861369169</c:v>
                </c:pt>
                <c:pt idx="6">
                  <c:v>21.184549235661819</c:v>
                </c:pt>
                <c:pt idx="7">
                  <c:v>23.817879103545572</c:v>
                </c:pt>
                <c:pt idx="8">
                  <c:v>20.938146957553297</c:v>
                </c:pt>
                <c:pt idx="9">
                  <c:v>24.31824201185184</c:v>
                </c:pt>
                <c:pt idx="10">
                  <c:v>10.218892024623512</c:v>
                </c:pt>
                <c:pt idx="11">
                  <c:v>43.371335958354017</c:v>
                </c:pt>
                <c:pt idx="12">
                  <c:v>28.316610267048464</c:v>
                </c:pt>
                <c:pt idx="13">
                  <c:v>15.245196163953866</c:v>
                </c:pt>
                <c:pt idx="14">
                  <c:v>23.140650756351587</c:v>
                </c:pt>
                <c:pt idx="15">
                  <c:v>35.368552766289397</c:v>
                </c:pt>
                <c:pt idx="16">
                  <c:v>51.863900365800006</c:v>
                </c:pt>
                <c:pt idx="17">
                  <c:v>25.569905117826433</c:v>
                </c:pt>
                <c:pt idx="18">
                  <c:v>40.255783227178121</c:v>
                </c:pt>
                <c:pt idx="19">
                  <c:v>10.906702064742403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4-44B7-B8AE-C3C5EC6CE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7616"/>
        <c:axId val="160219136"/>
      </c:barChart>
      <c:catAx>
        <c:axId val="6276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19136"/>
        <c:crosses val="autoZero"/>
        <c:auto val="1"/>
        <c:lblAlgn val="ctr"/>
        <c:lblOffset val="100"/>
        <c:noMultiLvlLbl val="0"/>
      </c:catAx>
      <c:valAx>
        <c:axId val="16021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'Ene 25'!$B$43:$C$62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C</c:v>
                  </c:pt>
                  <c:pt idx="1">
                    <c:v>C</c:v>
                  </c:pt>
                  <c:pt idx="2">
                    <c:v>C</c:v>
                  </c:pt>
                  <c:pt idx="3">
                    <c:v>C</c:v>
                  </c:pt>
                  <c:pt idx="4">
                    <c:v>C</c:v>
                  </c:pt>
                  <c:pt idx="5">
                    <c:v>C</c:v>
                  </c:pt>
                  <c:pt idx="6">
                    <c:v>C</c:v>
                  </c:pt>
                  <c:pt idx="7">
                    <c:v>C</c:v>
                  </c:pt>
                  <c:pt idx="8">
                    <c:v>C</c:v>
                  </c:pt>
                  <c:pt idx="9">
                    <c:v>C</c:v>
                  </c:pt>
                  <c:pt idx="10">
                    <c:v>C</c:v>
                  </c:pt>
                  <c:pt idx="11">
                    <c:v>C</c:v>
                  </c:pt>
                  <c:pt idx="12">
                    <c:v>C</c:v>
                  </c:pt>
                  <c:pt idx="13">
                    <c:v>C</c:v>
                  </c:pt>
                  <c:pt idx="14">
                    <c:v>C</c:v>
                  </c:pt>
                  <c:pt idx="15">
                    <c:v>C</c:v>
                  </c:pt>
                  <c:pt idx="16">
                    <c:v>C</c:v>
                  </c:pt>
                  <c:pt idx="17">
                    <c:v>C</c:v>
                  </c:pt>
                  <c:pt idx="18">
                    <c:v>C</c:v>
                  </c:pt>
                  <c:pt idx="19">
                    <c:v>C</c:v>
                  </c:pt>
                </c:lvl>
              </c:multiLvlStrCache>
            </c:multiLvlStrRef>
          </c:cat>
          <c:val>
            <c:numRef>
              <c:f>'Ene 25'!$I$43:$I$62</c:f>
              <c:numCache>
                <c:formatCode>_(* #,##0.00_);_(* \(#,##0.00\);_(* "-"??_);_(@_)</c:formatCode>
                <c:ptCount val="20"/>
                <c:pt idx="0">
                  <c:v>11.624745513218167</c:v>
                </c:pt>
                <c:pt idx="1">
                  <c:v>49.254757224601754</c:v>
                </c:pt>
                <c:pt idx="2">
                  <c:v>4.1782570349200281</c:v>
                </c:pt>
                <c:pt idx="3">
                  <c:v>22.771803174397721</c:v>
                </c:pt>
                <c:pt idx="4">
                  <c:v>48.979633208554212</c:v>
                </c:pt>
                <c:pt idx="5">
                  <c:v>42.558057273554105</c:v>
                </c:pt>
                <c:pt idx="6">
                  <c:v>30.203174948517422</c:v>
                </c:pt>
                <c:pt idx="7">
                  <c:v>14.143188429345795</c:v>
                </c:pt>
                <c:pt idx="8">
                  <c:v>13.547590284715371</c:v>
                </c:pt>
                <c:pt idx="9">
                  <c:v>25.820842407188493</c:v>
                </c:pt>
                <c:pt idx="10">
                  <c:v>12.239995373280559</c:v>
                </c:pt>
                <c:pt idx="11">
                  <c:v>18.569359412792195</c:v>
                </c:pt>
                <c:pt idx="12">
                  <c:v>12.837105188328827</c:v>
                </c:pt>
                <c:pt idx="13">
                  <c:v>49.115683546160135</c:v>
                </c:pt>
                <c:pt idx="14">
                  <c:v>8.9037387610994791</c:v>
                </c:pt>
                <c:pt idx="15">
                  <c:v>19.180074261601053</c:v>
                </c:pt>
                <c:pt idx="16">
                  <c:v>54.092102561701651</c:v>
                </c:pt>
                <c:pt idx="17">
                  <c:v>18.073531515739454</c:v>
                </c:pt>
                <c:pt idx="18">
                  <c:v>42.081881091933333</c:v>
                </c:pt>
                <c:pt idx="19">
                  <c:v>26.591794320288788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D-4CB1-BBB8-EDD5CD94F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50208"/>
        <c:axId val="160221440"/>
      </c:barChart>
      <c:catAx>
        <c:axId val="627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1440"/>
        <c:crosses val="autoZero"/>
        <c:auto val="1"/>
        <c:lblAlgn val="ctr"/>
        <c:lblOffset val="100"/>
        <c:noMultiLvlLbl val="0"/>
      </c:catAx>
      <c:valAx>
        <c:axId val="16022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5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'Ene 25'!$B$63:$C$82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D</c:v>
                  </c:pt>
                  <c:pt idx="1">
                    <c:v>D</c:v>
                  </c:pt>
                  <c:pt idx="2">
                    <c:v>D</c:v>
                  </c:pt>
                  <c:pt idx="3">
                    <c:v>D</c:v>
                  </c:pt>
                  <c:pt idx="4">
                    <c:v>D</c:v>
                  </c:pt>
                  <c:pt idx="5">
                    <c:v>D</c:v>
                  </c:pt>
                  <c:pt idx="6">
                    <c:v>D</c:v>
                  </c:pt>
                  <c:pt idx="7">
                    <c:v>D</c:v>
                  </c:pt>
                  <c:pt idx="8">
                    <c:v>D</c:v>
                  </c:pt>
                  <c:pt idx="9">
                    <c:v>D</c:v>
                  </c:pt>
                  <c:pt idx="10">
                    <c:v>D</c:v>
                  </c:pt>
                  <c:pt idx="11">
                    <c:v>D</c:v>
                  </c:pt>
                  <c:pt idx="12">
                    <c:v>D</c:v>
                  </c:pt>
                  <c:pt idx="13">
                    <c:v>D</c:v>
                  </c:pt>
                  <c:pt idx="14">
                    <c:v>D</c:v>
                  </c:pt>
                  <c:pt idx="15">
                    <c:v>D</c:v>
                  </c:pt>
                  <c:pt idx="16">
                    <c:v>D</c:v>
                  </c:pt>
                  <c:pt idx="17">
                    <c:v>D</c:v>
                  </c:pt>
                  <c:pt idx="18">
                    <c:v>D</c:v>
                  </c:pt>
                  <c:pt idx="19">
                    <c:v>D</c:v>
                  </c:pt>
                </c:lvl>
              </c:multiLvlStrCache>
            </c:multiLvlStrRef>
          </c:cat>
          <c:val>
            <c:numRef>
              <c:f>'Ene 25'!$I$63:$I$82</c:f>
              <c:numCache>
                <c:formatCode>_(* #,##0.00_);_(* \(#,##0.00\);_(* "-"??_);_(@_)</c:formatCode>
                <c:ptCount val="20"/>
                <c:pt idx="0">
                  <c:v>21.379554719563661</c:v>
                </c:pt>
                <c:pt idx="1">
                  <c:v>4.6075714335876432</c:v>
                </c:pt>
                <c:pt idx="2">
                  <c:v>23.078672269219993</c:v>
                </c:pt>
                <c:pt idx="3">
                  <c:v>22.405978933279542</c:v>
                </c:pt>
                <c:pt idx="4">
                  <c:v>14.561921135088506</c:v>
                </c:pt>
                <c:pt idx="5">
                  <c:v>43.316915823311646</c:v>
                </c:pt>
                <c:pt idx="6">
                  <c:v>2.5501879949023469</c:v>
                </c:pt>
                <c:pt idx="7">
                  <c:v>16.319993831040744</c:v>
                </c:pt>
                <c:pt idx="8">
                  <c:v>19.568573558986888</c:v>
                </c:pt>
                <c:pt idx="9">
                  <c:v>33.896185779309619</c:v>
                </c:pt>
                <c:pt idx="10">
                  <c:v>22.18527505227436</c:v>
                </c:pt>
                <c:pt idx="11">
                  <c:v>5.8728395733228327</c:v>
                </c:pt>
                <c:pt idx="12">
                  <c:v>34.61876423903891</c:v>
                </c:pt>
                <c:pt idx="13">
                  <c:v>31.834267329370793</c:v>
                </c:pt>
                <c:pt idx="14">
                  <c:v>42.577708988986075</c:v>
                </c:pt>
                <c:pt idx="15">
                  <c:v>18.501334243989227</c:v>
                </c:pt>
                <c:pt idx="16">
                  <c:v>31.609028437112077</c:v>
                </c:pt>
                <c:pt idx="17">
                  <c:v>28.231956723649219</c:v>
                </c:pt>
                <c:pt idx="18">
                  <c:v>6.797981869043185</c:v>
                </c:pt>
                <c:pt idx="19">
                  <c:v>33.572688309891063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D-4474-BA88-FA93CAEAE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9152"/>
        <c:axId val="160223744"/>
      </c:barChart>
      <c:catAx>
        <c:axId val="627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3744"/>
        <c:crosses val="autoZero"/>
        <c:auto val="1"/>
        <c:lblAlgn val="ctr"/>
        <c:lblOffset val="100"/>
        <c:noMultiLvlLbl val="0"/>
      </c:catAx>
      <c:valAx>
        <c:axId val="16022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'Ene 25'!$B$83:$C$102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E</c:v>
                  </c:pt>
                  <c:pt idx="1">
                    <c:v>E</c:v>
                  </c:pt>
                  <c:pt idx="2">
                    <c:v>E</c:v>
                  </c:pt>
                  <c:pt idx="3">
                    <c:v>E</c:v>
                  </c:pt>
                  <c:pt idx="4">
                    <c:v>E</c:v>
                  </c:pt>
                  <c:pt idx="5">
                    <c:v>E</c:v>
                  </c:pt>
                  <c:pt idx="6">
                    <c:v>E</c:v>
                  </c:pt>
                  <c:pt idx="7">
                    <c:v>E</c:v>
                  </c:pt>
                  <c:pt idx="8">
                    <c:v>E</c:v>
                  </c:pt>
                  <c:pt idx="9">
                    <c:v>E</c:v>
                  </c:pt>
                  <c:pt idx="10">
                    <c:v>E</c:v>
                  </c:pt>
                  <c:pt idx="11">
                    <c:v>E</c:v>
                  </c:pt>
                  <c:pt idx="12">
                    <c:v>E</c:v>
                  </c:pt>
                  <c:pt idx="13">
                    <c:v>E</c:v>
                  </c:pt>
                  <c:pt idx="14">
                    <c:v>E</c:v>
                  </c:pt>
                  <c:pt idx="15">
                    <c:v>E</c:v>
                  </c:pt>
                  <c:pt idx="16">
                    <c:v>E</c:v>
                  </c:pt>
                  <c:pt idx="17">
                    <c:v>E</c:v>
                  </c:pt>
                  <c:pt idx="18">
                    <c:v>E</c:v>
                  </c:pt>
                  <c:pt idx="19">
                    <c:v>E</c:v>
                  </c:pt>
                </c:lvl>
              </c:multiLvlStrCache>
            </c:multiLvlStrRef>
          </c:cat>
          <c:val>
            <c:numRef>
              <c:f>'Ene 25'!$I$83:$I$102</c:f>
              <c:numCache>
                <c:formatCode>_(* #,##0.00_);_(* \(#,##0.00\);_(* "-"??_);_(@_)</c:formatCode>
                <c:ptCount val="20"/>
                <c:pt idx="0">
                  <c:v>53.283358888155256</c:v>
                </c:pt>
                <c:pt idx="1">
                  <c:v>30.425390499940445</c:v>
                </c:pt>
                <c:pt idx="2">
                  <c:v>6.1494752597882325</c:v>
                </c:pt>
                <c:pt idx="3">
                  <c:v>19.931374459269382</c:v>
                </c:pt>
                <c:pt idx="4">
                  <c:v>37.921764102027431</c:v>
                </c:pt>
                <c:pt idx="5">
                  <c:v>0</c:v>
                </c:pt>
                <c:pt idx="6">
                  <c:v>51.407375899611203</c:v>
                </c:pt>
                <c:pt idx="7">
                  <c:v>0.16628374596280862</c:v>
                </c:pt>
                <c:pt idx="8">
                  <c:v>40.437183677319368</c:v>
                </c:pt>
                <c:pt idx="9">
                  <c:v>58.182682712386743</c:v>
                </c:pt>
                <c:pt idx="10">
                  <c:v>65.815106652079663</c:v>
                </c:pt>
                <c:pt idx="11">
                  <c:v>17.110597459573007</c:v>
                </c:pt>
                <c:pt idx="12">
                  <c:v>30.762493003119598</c:v>
                </c:pt>
                <c:pt idx="13">
                  <c:v>24.026489621208004</c:v>
                </c:pt>
                <c:pt idx="14">
                  <c:v>14.516571022553192</c:v>
                </c:pt>
                <c:pt idx="15">
                  <c:v>15.346478081949394</c:v>
                </c:pt>
                <c:pt idx="16">
                  <c:v>22.587379383420785</c:v>
                </c:pt>
                <c:pt idx="17">
                  <c:v>31.019476974153026</c:v>
                </c:pt>
                <c:pt idx="18">
                  <c:v>30.395157091583574</c:v>
                </c:pt>
                <c:pt idx="19">
                  <c:v>35.846240618328011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1-4A7B-AAF0-753052027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9664"/>
        <c:axId val="160226048"/>
      </c:barChart>
      <c:catAx>
        <c:axId val="6276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6048"/>
        <c:crosses val="autoZero"/>
        <c:auto val="1"/>
        <c:lblAlgn val="ctr"/>
        <c:lblOffset val="100"/>
        <c:noMultiLvlLbl val="0"/>
      </c:catAx>
      <c:valAx>
        <c:axId val="16022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9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F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'Ene 25'!$B$103:$C$122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F</c:v>
                  </c:pt>
                  <c:pt idx="1">
                    <c:v>F</c:v>
                  </c:pt>
                  <c:pt idx="2">
                    <c:v>F</c:v>
                  </c:pt>
                  <c:pt idx="3">
                    <c:v>F</c:v>
                  </c:pt>
                  <c:pt idx="4">
                    <c:v>F</c:v>
                  </c:pt>
                  <c:pt idx="5">
                    <c:v>F</c:v>
                  </c:pt>
                  <c:pt idx="6">
                    <c:v>F</c:v>
                  </c:pt>
                  <c:pt idx="7">
                    <c:v>F</c:v>
                  </c:pt>
                  <c:pt idx="8">
                    <c:v>F</c:v>
                  </c:pt>
                  <c:pt idx="9">
                    <c:v>F</c:v>
                  </c:pt>
                  <c:pt idx="10">
                    <c:v>F</c:v>
                  </c:pt>
                  <c:pt idx="11">
                    <c:v>F</c:v>
                  </c:pt>
                  <c:pt idx="12">
                    <c:v>F</c:v>
                  </c:pt>
                  <c:pt idx="13">
                    <c:v>F</c:v>
                  </c:pt>
                  <c:pt idx="14">
                    <c:v>F</c:v>
                  </c:pt>
                  <c:pt idx="15">
                    <c:v>F</c:v>
                  </c:pt>
                  <c:pt idx="16">
                    <c:v>F</c:v>
                  </c:pt>
                  <c:pt idx="17">
                    <c:v>F</c:v>
                  </c:pt>
                  <c:pt idx="18">
                    <c:v>F</c:v>
                  </c:pt>
                  <c:pt idx="19">
                    <c:v>F</c:v>
                  </c:pt>
                </c:lvl>
              </c:multiLvlStrCache>
            </c:multiLvlStrRef>
          </c:cat>
          <c:val>
            <c:numRef>
              <c:f>'Ene 25'!$I$103:$I$122</c:f>
              <c:numCache>
                <c:formatCode>_(* #,##0.00_);_(* \(#,##0.00\);_(* "-"??_);_(@_)</c:formatCode>
                <c:ptCount val="20"/>
                <c:pt idx="0">
                  <c:v>39.679836797979668</c:v>
                </c:pt>
                <c:pt idx="1">
                  <c:v>35.388204481721367</c:v>
                </c:pt>
                <c:pt idx="2">
                  <c:v>20.088588182725125</c:v>
                </c:pt>
                <c:pt idx="3">
                  <c:v>0.69083338095457769</c:v>
                </c:pt>
                <c:pt idx="4">
                  <c:v>3.0233408356874296</c:v>
                </c:pt>
                <c:pt idx="5">
                  <c:v>33.500128129834565</c:v>
                </c:pt>
                <c:pt idx="6">
                  <c:v>5.98167984340758</c:v>
                </c:pt>
                <c:pt idx="7">
                  <c:v>20.268476962448528</c:v>
                </c:pt>
                <c:pt idx="8">
                  <c:v>23.052973872116652</c:v>
                </c:pt>
                <c:pt idx="9">
                  <c:v>17.538400187822781</c:v>
                </c:pt>
                <c:pt idx="10">
                  <c:v>38.7471361501701</c:v>
                </c:pt>
                <c:pt idx="11">
                  <c:v>17.523283483644342</c:v>
                </c:pt>
                <c:pt idx="12">
                  <c:v>21.46571993338075</c:v>
                </c:pt>
                <c:pt idx="13">
                  <c:v>3.3589316684487343</c:v>
                </c:pt>
                <c:pt idx="14">
                  <c:v>2.5592580174094093</c:v>
                </c:pt>
                <c:pt idx="15">
                  <c:v>8.1569735746846845</c:v>
                </c:pt>
                <c:pt idx="16">
                  <c:v>28.573594238081899</c:v>
                </c:pt>
                <c:pt idx="17">
                  <c:v>63.924006959357165</c:v>
                </c:pt>
                <c:pt idx="18">
                  <c:v>19.3372879850568</c:v>
                </c:pt>
                <c:pt idx="19">
                  <c:v>49.980359025166749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E-4858-9BE3-BE6BF899C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002432"/>
        <c:axId val="171369600"/>
      </c:barChart>
      <c:catAx>
        <c:axId val="15400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69600"/>
        <c:crosses val="autoZero"/>
        <c:auto val="1"/>
        <c:lblAlgn val="ctr"/>
        <c:lblOffset val="100"/>
        <c:noMultiLvlLbl val="0"/>
      </c:catAx>
      <c:valAx>
        <c:axId val="17136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00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G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'Ene 25'!$B$123:$C$142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G</c:v>
                  </c:pt>
                  <c:pt idx="1">
                    <c:v>G</c:v>
                  </c:pt>
                  <c:pt idx="2">
                    <c:v>G</c:v>
                  </c:pt>
                  <c:pt idx="3">
                    <c:v>G</c:v>
                  </c:pt>
                  <c:pt idx="4">
                    <c:v>G</c:v>
                  </c:pt>
                  <c:pt idx="5">
                    <c:v>G</c:v>
                  </c:pt>
                  <c:pt idx="6">
                    <c:v>G</c:v>
                  </c:pt>
                  <c:pt idx="7">
                    <c:v>G</c:v>
                  </c:pt>
                  <c:pt idx="8">
                    <c:v>G</c:v>
                  </c:pt>
                  <c:pt idx="9">
                    <c:v>G</c:v>
                  </c:pt>
                  <c:pt idx="10">
                    <c:v>G</c:v>
                  </c:pt>
                  <c:pt idx="11">
                    <c:v>G</c:v>
                  </c:pt>
                  <c:pt idx="12">
                    <c:v>G</c:v>
                  </c:pt>
                  <c:pt idx="13">
                    <c:v>G</c:v>
                  </c:pt>
                  <c:pt idx="14">
                    <c:v>G</c:v>
                  </c:pt>
                  <c:pt idx="15">
                    <c:v>G</c:v>
                  </c:pt>
                  <c:pt idx="16">
                    <c:v>G</c:v>
                  </c:pt>
                  <c:pt idx="17">
                    <c:v>G</c:v>
                  </c:pt>
                  <c:pt idx="18">
                    <c:v>G</c:v>
                  </c:pt>
                  <c:pt idx="19">
                    <c:v>G</c:v>
                  </c:pt>
                </c:lvl>
              </c:multiLvlStrCache>
            </c:multiLvlStrRef>
          </c:cat>
          <c:val>
            <c:numRef>
              <c:f>'Ene 25'!$I$123:$I$142</c:f>
              <c:numCache>
                <c:formatCode>_(* #,##0.00_);_(* \(#,##0.00\);_(* "-"??_);_(@_)</c:formatCode>
                <c:ptCount val="20"/>
                <c:pt idx="0">
                  <c:v>21.792240743634995</c:v>
                </c:pt>
                <c:pt idx="1">
                  <c:v>5.03386249141957</c:v>
                </c:pt>
                <c:pt idx="2">
                  <c:v>20.318362086237371</c:v>
                </c:pt>
                <c:pt idx="3">
                  <c:v>0</c:v>
                </c:pt>
                <c:pt idx="4">
                  <c:v>19.01983719730962</c:v>
                </c:pt>
                <c:pt idx="5">
                  <c:v>18.938206994746061</c:v>
                </c:pt>
                <c:pt idx="6">
                  <c:v>26.159456580785484</c:v>
                </c:pt>
                <c:pt idx="7">
                  <c:v>12.120573410270906</c:v>
                </c:pt>
                <c:pt idx="8">
                  <c:v>37.055576952602983</c:v>
                </c:pt>
                <c:pt idx="9">
                  <c:v>7.6097488834252598</c:v>
                </c:pt>
                <c:pt idx="10">
                  <c:v>16.412205726529212</c:v>
                </c:pt>
                <c:pt idx="11">
                  <c:v>24.613017743331365</c:v>
                </c:pt>
                <c:pt idx="12">
                  <c:v>6.599953044305658</c:v>
                </c:pt>
                <c:pt idx="13">
                  <c:v>8.7298966630474535</c:v>
                </c:pt>
                <c:pt idx="14">
                  <c:v>42.831669619183813</c:v>
                </c:pt>
                <c:pt idx="15">
                  <c:v>20.451389083007619</c:v>
                </c:pt>
                <c:pt idx="16">
                  <c:v>28.22893338281353</c:v>
                </c:pt>
                <c:pt idx="17">
                  <c:v>10.354942362229448</c:v>
                </c:pt>
                <c:pt idx="18">
                  <c:v>7.6656806888854776</c:v>
                </c:pt>
                <c:pt idx="19">
                  <c:v>8.5031461003708966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D-45B9-823C-0F9DFAF48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7104"/>
        <c:axId val="171371904"/>
      </c:barChart>
      <c:catAx>
        <c:axId val="6276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71904"/>
        <c:crosses val="autoZero"/>
        <c:auto val="1"/>
        <c:lblAlgn val="ctr"/>
        <c:lblOffset val="100"/>
        <c:noMultiLvlLbl val="0"/>
      </c:catAx>
      <c:valAx>
        <c:axId val="17137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'Ene 25'!$B$143:$C$162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H</c:v>
                  </c:pt>
                  <c:pt idx="1">
                    <c:v>H</c:v>
                  </c:pt>
                  <c:pt idx="2">
                    <c:v>H</c:v>
                  </c:pt>
                  <c:pt idx="3">
                    <c:v>H</c:v>
                  </c:pt>
                  <c:pt idx="4">
                    <c:v>H</c:v>
                  </c:pt>
                  <c:pt idx="5">
                    <c:v>H</c:v>
                  </c:pt>
                  <c:pt idx="6">
                    <c:v>H</c:v>
                  </c:pt>
                  <c:pt idx="7">
                    <c:v>H</c:v>
                  </c:pt>
                  <c:pt idx="8">
                    <c:v>H</c:v>
                  </c:pt>
                  <c:pt idx="9">
                    <c:v>H</c:v>
                  </c:pt>
                  <c:pt idx="10">
                    <c:v>H</c:v>
                  </c:pt>
                  <c:pt idx="11">
                    <c:v>H</c:v>
                  </c:pt>
                  <c:pt idx="12">
                    <c:v>H</c:v>
                  </c:pt>
                  <c:pt idx="13">
                    <c:v>H</c:v>
                  </c:pt>
                  <c:pt idx="14">
                    <c:v>H</c:v>
                  </c:pt>
                  <c:pt idx="15">
                    <c:v>H</c:v>
                  </c:pt>
                  <c:pt idx="16">
                    <c:v>H</c:v>
                  </c:pt>
                  <c:pt idx="17">
                    <c:v>H</c:v>
                  </c:pt>
                  <c:pt idx="18">
                    <c:v>H</c:v>
                  </c:pt>
                  <c:pt idx="19">
                    <c:v>H</c:v>
                  </c:pt>
                </c:lvl>
              </c:multiLvlStrCache>
            </c:multiLvlStrRef>
          </c:cat>
          <c:val>
            <c:numRef>
              <c:f>'Ene 25'!$I$143:$I$162</c:f>
              <c:numCache>
                <c:formatCode>_(* #,##0.00_);_(* \(#,##0.00\);_(* "-"??_);_(@_)</c:formatCode>
                <c:ptCount val="20"/>
                <c:pt idx="0">
                  <c:v>27.637870249436642</c:v>
                </c:pt>
                <c:pt idx="1">
                  <c:v>11.231711204578801</c:v>
                </c:pt>
                <c:pt idx="2">
                  <c:v>10.805420146746874</c:v>
                </c:pt>
                <c:pt idx="3">
                  <c:v>20.788491586186765</c:v>
                </c:pt>
                <c:pt idx="4">
                  <c:v>66.255002743672179</c:v>
                </c:pt>
                <c:pt idx="5">
                  <c:v>35.672398520275983</c:v>
                </c:pt>
                <c:pt idx="6">
                  <c:v>24.699182957148455</c:v>
                </c:pt>
                <c:pt idx="7">
                  <c:v>10.970192222291839</c:v>
                </c:pt>
                <c:pt idx="8">
                  <c:v>20.601044454374147</c:v>
                </c:pt>
                <c:pt idx="9">
                  <c:v>40.499162164450965</c:v>
                </c:pt>
                <c:pt idx="10">
                  <c:v>44.193684665661003</c:v>
                </c:pt>
                <c:pt idx="11">
                  <c:v>41.463607891035259</c:v>
                </c:pt>
                <c:pt idx="12">
                  <c:v>43.315404152893805</c:v>
                </c:pt>
                <c:pt idx="13">
                  <c:v>22.652381211388064</c:v>
                </c:pt>
                <c:pt idx="14">
                  <c:v>1.0929377121010058</c:v>
                </c:pt>
                <c:pt idx="15">
                  <c:v>20.014516332250786</c:v>
                </c:pt>
                <c:pt idx="16">
                  <c:v>18.124928309946142</c:v>
                </c:pt>
                <c:pt idx="17">
                  <c:v>25.436878121056193</c:v>
                </c:pt>
                <c:pt idx="18">
                  <c:v>19.08937403653043</c:v>
                </c:pt>
                <c:pt idx="19">
                  <c:v>48.095306014115629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0-4002-A223-6F884CD85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716032"/>
        <c:axId val="171374208"/>
      </c:barChart>
      <c:catAx>
        <c:axId val="17271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74208"/>
        <c:crosses val="autoZero"/>
        <c:auto val="1"/>
        <c:lblAlgn val="ctr"/>
        <c:lblOffset val="100"/>
        <c:noMultiLvlLbl val="0"/>
      </c:catAx>
      <c:valAx>
        <c:axId val="17137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71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'Ene 25'!$B$163:$C$182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I</c:v>
                  </c:pt>
                  <c:pt idx="1">
                    <c:v>I</c:v>
                  </c:pt>
                  <c:pt idx="2">
                    <c:v>I</c:v>
                  </c:pt>
                  <c:pt idx="3">
                    <c:v>I</c:v>
                  </c:pt>
                  <c:pt idx="4">
                    <c:v>I</c:v>
                  </c:pt>
                  <c:pt idx="5">
                    <c:v>I</c:v>
                  </c:pt>
                  <c:pt idx="6">
                    <c:v>I</c:v>
                  </c:pt>
                  <c:pt idx="7">
                    <c:v>I</c:v>
                  </c:pt>
                  <c:pt idx="8">
                    <c:v>I</c:v>
                  </c:pt>
                  <c:pt idx="9">
                    <c:v>I</c:v>
                  </c:pt>
                  <c:pt idx="10">
                    <c:v>I</c:v>
                  </c:pt>
                  <c:pt idx="11">
                    <c:v>I</c:v>
                  </c:pt>
                  <c:pt idx="12">
                    <c:v>I</c:v>
                  </c:pt>
                  <c:pt idx="13">
                    <c:v>I</c:v>
                  </c:pt>
                  <c:pt idx="14">
                    <c:v>I</c:v>
                  </c:pt>
                  <c:pt idx="15">
                    <c:v>I</c:v>
                  </c:pt>
                  <c:pt idx="16">
                    <c:v>I</c:v>
                  </c:pt>
                  <c:pt idx="17">
                    <c:v>I</c:v>
                  </c:pt>
                  <c:pt idx="18">
                    <c:v>I</c:v>
                  </c:pt>
                  <c:pt idx="19">
                    <c:v>I</c:v>
                  </c:pt>
                </c:lvl>
              </c:multiLvlStrCache>
            </c:multiLvlStrRef>
          </c:cat>
          <c:val>
            <c:numRef>
              <c:f>'Ene 25'!$I$163:$I$182</c:f>
              <c:numCache>
                <c:formatCode>_(* #,##0.00_);_(* \(#,##0.00\);_(* "-"??_);_(@_)</c:formatCode>
                <c:ptCount val="20"/>
                <c:pt idx="0">
                  <c:v>35.24006078077268</c:v>
                </c:pt>
                <c:pt idx="1">
                  <c:v>41.980599173937804</c:v>
                </c:pt>
                <c:pt idx="2">
                  <c:v>13.512821865104966</c:v>
                </c:pt>
                <c:pt idx="3">
                  <c:v>47.740063465922354</c:v>
                </c:pt>
                <c:pt idx="4">
                  <c:v>21.718168893160652</c:v>
                </c:pt>
                <c:pt idx="5">
                  <c:v>27.10122725110212</c:v>
                </c:pt>
                <c:pt idx="6">
                  <c:v>15.152984268465399</c:v>
                </c:pt>
                <c:pt idx="7">
                  <c:v>24.061258040818409</c:v>
                </c:pt>
                <c:pt idx="8">
                  <c:v>19.364498052577986</c:v>
                </c:pt>
                <c:pt idx="9">
                  <c:v>17.647240457907525</c:v>
                </c:pt>
                <c:pt idx="10">
                  <c:v>19.118095774469463</c:v>
                </c:pt>
                <c:pt idx="11">
                  <c:v>40.83475299721227</c:v>
                </c:pt>
                <c:pt idx="12">
                  <c:v>13.617127123936184</c:v>
                </c:pt>
                <c:pt idx="13">
                  <c:v>12.731288259079767</c:v>
                </c:pt>
                <c:pt idx="14">
                  <c:v>25.999219516494055</c:v>
                </c:pt>
                <c:pt idx="15">
                  <c:v>13.467471752569656</c:v>
                </c:pt>
                <c:pt idx="16">
                  <c:v>37.811412161524842</c:v>
                </c:pt>
                <c:pt idx="17">
                  <c:v>31.482048122013204</c:v>
                </c:pt>
                <c:pt idx="18">
                  <c:v>13.787945881152524</c:v>
                </c:pt>
                <c:pt idx="19">
                  <c:v>31.424604646135144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6-4247-9481-AD7BE388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716544"/>
        <c:axId val="176160768"/>
      </c:barChart>
      <c:catAx>
        <c:axId val="17271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6160768"/>
        <c:crosses val="autoZero"/>
        <c:auto val="1"/>
        <c:lblAlgn val="ctr"/>
        <c:lblOffset val="100"/>
        <c:noMultiLvlLbl val="0"/>
      </c:catAx>
      <c:valAx>
        <c:axId val="17616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71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'Feb 25'!$B$3:$C$22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A</c:v>
                  </c:pt>
                  <c:pt idx="1">
                    <c:v>A</c:v>
                  </c:pt>
                  <c:pt idx="2">
                    <c:v>A</c:v>
                  </c:pt>
                  <c:pt idx="3">
                    <c:v>A</c:v>
                  </c:pt>
                  <c:pt idx="4">
                    <c:v>A</c:v>
                  </c:pt>
                  <c:pt idx="5">
                    <c:v>A</c:v>
                  </c:pt>
                  <c:pt idx="6">
                    <c:v>A</c:v>
                  </c:pt>
                  <c:pt idx="7">
                    <c:v>A</c:v>
                  </c:pt>
                  <c:pt idx="8">
                    <c:v>A</c:v>
                  </c:pt>
                  <c:pt idx="9">
                    <c:v>A</c:v>
                  </c:pt>
                  <c:pt idx="10">
                    <c:v>A</c:v>
                  </c:pt>
                  <c:pt idx="11">
                    <c:v>A</c:v>
                  </c:pt>
                  <c:pt idx="12">
                    <c:v>A</c:v>
                  </c:pt>
                  <c:pt idx="13">
                    <c:v>A</c:v>
                  </c:pt>
                  <c:pt idx="14">
                    <c:v>A</c:v>
                  </c:pt>
                  <c:pt idx="15">
                    <c:v>A</c:v>
                  </c:pt>
                  <c:pt idx="16">
                    <c:v>A</c:v>
                  </c:pt>
                  <c:pt idx="17">
                    <c:v>A</c:v>
                  </c:pt>
                  <c:pt idx="18">
                    <c:v>A</c:v>
                  </c:pt>
                  <c:pt idx="19">
                    <c:v>A</c:v>
                  </c:pt>
                </c:lvl>
              </c:multiLvlStrCache>
            </c:multiLvlStrRef>
          </c:cat>
          <c:val>
            <c:numRef>
              <c:f>'Feb 25'!$I$3:$I$22</c:f>
              <c:numCache>
                <c:formatCode>_(* #,##0.00_);_(* \(#,##0.00\);_(* "-"??_);_(@_)</c:formatCode>
                <c:ptCount val="20"/>
                <c:pt idx="0">
                  <c:v>61.586294624038764</c:v>
                </c:pt>
                <c:pt idx="1">
                  <c:v>55.806687389632607</c:v>
                </c:pt>
                <c:pt idx="2">
                  <c:v>50.132661613500453</c:v>
                </c:pt>
                <c:pt idx="3">
                  <c:v>39.253860986898346</c:v>
                </c:pt>
                <c:pt idx="4">
                  <c:v>50.347734954428965</c:v>
                </c:pt>
                <c:pt idx="5">
                  <c:v>85.389047828254093</c:v>
                </c:pt>
                <c:pt idx="6">
                  <c:v>102.37202091284536</c:v>
                </c:pt>
                <c:pt idx="7">
                  <c:v>71.327161755910026</c:v>
                </c:pt>
                <c:pt idx="8">
                  <c:v>10.887642530618075</c:v>
                </c:pt>
                <c:pt idx="9">
                  <c:v>106.36065378097413</c:v>
                </c:pt>
                <c:pt idx="10">
                  <c:v>61.910859847621786</c:v>
                </c:pt>
                <c:pt idx="11">
                  <c:v>52.596228973227021</c:v>
                </c:pt>
                <c:pt idx="12">
                  <c:v>29.692873376530926</c:v>
                </c:pt>
                <c:pt idx="13">
                  <c:v>61.461161043862177</c:v>
                </c:pt>
                <c:pt idx="14">
                  <c:v>51.669458395044167</c:v>
                </c:pt>
                <c:pt idx="15">
                  <c:v>73.211986307319876</c:v>
                </c:pt>
                <c:pt idx="16">
                  <c:v>76.539757455141029</c:v>
                </c:pt>
                <c:pt idx="17">
                  <c:v>133.2018067288522</c:v>
                </c:pt>
                <c:pt idx="18">
                  <c:v>62.020351730276296</c:v>
                </c:pt>
                <c:pt idx="19">
                  <c:v>16.632055945599564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F-459C-A514-9AA4E58F6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49184"/>
        <c:axId val="159471232"/>
      </c:barChart>
      <c:catAx>
        <c:axId val="6274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9471232"/>
        <c:crosses val="autoZero"/>
        <c:auto val="1"/>
        <c:lblAlgn val="ctr"/>
        <c:lblOffset val="100"/>
        <c:noMultiLvlLbl val="0"/>
      </c:catAx>
      <c:valAx>
        <c:axId val="15947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4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B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'Feb 25'!$B$23:$C$42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B</c:v>
                  </c:pt>
                  <c:pt idx="1">
                    <c:v>B</c:v>
                  </c:pt>
                  <c:pt idx="2">
                    <c:v>B</c:v>
                  </c:pt>
                  <c:pt idx="3">
                    <c:v>B</c:v>
                  </c:pt>
                  <c:pt idx="4">
                    <c:v>B</c:v>
                  </c:pt>
                  <c:pt idx="5">
                    <c:v>B</c:v>
                  </c:pt>
                  <c:pt idx="6">
                    <c:v>B</c:v>
                  </c:pt>
                  <c:pt idx="7">
                    <c:v>B</c:v>
                  </c:pt>
                  <c:pt idx="8">
                    <c:v>B</c:v>
                  </c:pt>
                  <c:pt idx="9">
                    <c:v>B</c:v>
                  </c:pt>
                  <c:pt idx="10">
                    <c:v>B</c:v>
                  </c:pt>
                  <c:pt idx="11">
                    <c:v>B</c:v>
                  </c:pt>
                  <c:pt idx="12">
                    <c:v>B</c:v>
                  </c:pt>
                  <c:pt idx="13">
                    <c:v>B</c:v>
                  </c:pt>
                  <c:pt idx="14">
                    <c:v>B</c:v>
                  </c:pt>
                  <c:pt idx="15">
                    <c:v>B</c:v>
                  </c:pt>
                  <c:pt idx="16">
                    <c:v>B</c:v>
                  </c:pt>
                  <c:pt idx="17">
                    <c:v>B</c:v>
                  </c:pt>
                  <c:pt idx="18">
                    <c:v>B</c:v>
                  </c:pt>
                  <c:pt idx="19">
                    <c:v>B</c:v>
                  </c:pt>
                </c:lvl>
              </c:multiLvlStrCache>
            </c:multiLvlStrRef>
          </c:cat>
          <c:val>
            <c:numRef>
              <c:f>'Feb 25'!$I$23:$I$42</c:f>
              <c:numCache>
                <c:formatCode>_(* #,##0.00_);_(* \(#,##0.00\);_(* "-"??_);_(@_)</c:formatCode>
                <c:ptCount val="20"/>
                <c:pt idx="0">
                  <c:v>49.702514931643428</c:v>
                </c:pt>
                <c:pt idx="1">
                  <c:v>119.37845654371978</c:v>
                </c:pt>
                <c:pt idx="2">
                  <c:v>79.988751758758212</c:v>
                </c:pt>
                <c:pt idx="3">
                  <c:v>73.047748483338111</c:v>
                </c:pt>
                <c:pt idx="4">
                  <c:v>103.43956676872691</c:v>
                </c:pt>
                <c:pt idx="5">
                  <c:v>43.551417381088037</c:v>
                </c:pt>
                <c:pt idx="6">
                  <c:v>72.637153923383678</c:v>
                </c:pt>
                <c:pt idx="7">
                  <c:v>74.021444154087177</c:v>
                </c:pt>
                <c:pt idx="8">
                  <c:v>81.658502969239578</c:v>
                </c:pt>
                <c:pt idx="9">
                  <c:v>68.761923362289963</c:v>
                </c:pt>
                <c:pt idx="10">
                  <c:v>64.718544552833976</c:v>
                </c:pt>
                <c:pt idx="11">
                  <c:v>139.53278380091146</c:v>
                </c:pt>
                <c:pt idx="12">
                  <c:v>57.906585281970976</c:v>
                </c:pt>
                <c:pt idx="13">
                  <c:v>55.032423362289975</c:v>
                </c:pt>
                <c:pt idx="14">
                  <c:v>63.650998696952456</c:v>
                </c:pt>
                <c:pt idx="15">
                  <c:v>76.164356714611245</c:v>
                </c:pt>
                <c:pt idx="16">
                  <c:v>298.2921032255768</c:v>
                </c:pt>
                <c:pt idx="17">
                  <c:v>81.971336919681022</c:v>
                </c:pt>
                <c:pt idx="18">
                  <c:v>119.79687195243525</c:v>
                </c:pt>
                <c:pt idx="19">
                  <c:v>36.778562354030214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1-4003-9656-C59D51678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7616"/>
        <c:axId val="160219136"/>
      </c:barChart>
      <c:catAx>
        <c:axId val="6276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19136"/>
        <c:crosses val="autoZero"/>
        <c:auto val="1"/>
        <c:lblAlgn val="ctr"/>
        <c:lblOffset val="100"/>
        <c:noMultiLvlLbl val="0"/>
      </c:catAx>
      <c:valAx>
        <c:axId val="16021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'Feb 25'!$B$43:$C$62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C</c:v>
                  </c:pt>
                  <c:pt idx="1">
                    <c:v>C</c:v>
                  </c:pt>
                  <c:pt idx="2">
                    <c:v>C</c:v>
                  </c:pt>
                  <c:pt idx="3">
                    <c:v>C</c:v>
                  </c:pt>
                  <c:pt idx="4">
                    <c:v>C</c:v>
                  </c:pt>
                  <c:pt idx="5">
                    <c:v>C</c:v>
                  </c:pt>
                  <c:pt idx="6">
                    <c:v>C</c:v>
                  </c:pt>
                  <c:pt idx="7">
                    <c:v>C</c:v>
                  </c:pt>
                  <c:pt idx="8">
                    <c:v>C</c:v>
                  </c:pt>
                  <c:pt idx="9">
                    <c:v>C</c:v>
                  </c:pt>
                  <c:pt idx="10">
                    <c:v>C</c:v>
                  </c:pt>
                  <c:pt idx="11">
                    <c:v>C</c:v>
                  </c:pt>
                  <c:pt idx="12">
                    <c:v>C</c:v>
                  </c:pt>
                  <c:pt idx="13">
                    <c:v>C</c:v>
                  </c:pt>
                  <c:pt idx="14">
                    <c:v>C</c:v>
                  </c:pt>
                  <c:pt idx="15">
                    <c:v>C</c:v>
                  </c:pt>
                  <c:pt idx="16">
                    <c:v>C</c:v>
                  </c:pt>
                  <c:pt idx="17">
                    <c:v>C</c:v>
                  </c:pt>
                  <c:pt idx="18">
                    <c:v>C</c:v>
                  </c:pt>
                  <c:pt idx="19">
                    <c:v>C</c:v>
                  </c:pt>
                </c:lvl>
              </c:multiLvlStrCache>
            </c:multiLvlStrRef>
          </c:cat>
          <c:val>
            <c:numRef>
              <c:f>'Feb 25'!$I$43:$I$62</c:f>
              <c:numCache>
                <c:formatCode>_(* #,##0.00_);_(* \(#,##0.00\);_(* "-"??_);_(@_)</c:formatCode>
                <c:ptCount val="20"/>
                <c:pt idx="0">
                  <c:v>39.613620029906031</c:v>
                </c:pt>
                <c:pt idx="1">
                  <c:v>102.42676685417263</c:v>
                </c:pt>
                <c:pt idx="2">
                  <c:v>24.722723988892074</c:v>
                </c:pt>
                <c:pt idx="3">
                  <c:v>62.923659762176044</c:v>
                </c:pt>
                <c:pt idx="4">
                  <c:v>96.842680838792404</c:v>
                </c:pt>
                <c:pt idx="5">
                  <c:v>130.23379462403878</c:v>
                </c:pt>
                <c:pt idx="6">
                  <c:v>55.427376224722323</c:v>
                </c:pt>
                <c:pt idx="7">
                  <c:v>62.7867949088579</c:v>
                </c:pt>
                <c:pt idx="8">
                  <c:v>69.974154920250669</c:v>
                </c:pt>
                <c:pt idx="9">
                  <c:v>76.000118890629466</c:v>
                </c:pt>
                <c:pt idx="10">
                  <c:v>40.262750477072082</c:v>
                </c:pt>
                <c:pt idx="11">
                  <c:v>68.914429913130192</c:v>
                </c:pt>
                <c:pt idx="12">
                  <c:v>96.263938030475686</c:v>
                </c:pt>
                <c:pt idx="13">
                  <c:v>32.25029092138994</c:v>
                </c:pt>
                <c:pt idx="14">
                  <c:v>34.569172579037335</c:v>
                </c:pt>
                <c:pt idx="15">
                  <c:v>55.810597814013128</c:v>
                </c:pt>
                <c:pt idx="16">
                  <c:v>229.82839317146116</c:v>
                </c:pt>
                <c:pt idx="17">
                  <c:v>61.903038998860751</c:v>
                </c:pt>
                <c:pt idx="18">
                  <c:v>147.68992905867276</c:v>
                </c:pt>
                <c:pt idx="19">
                  <c:v>90.742418805183746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1F-4C12-B611-54108677E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50208"/>
        <c:axId val="160221440"/>
      </c:barChart>
      <c:catAx>
        <c:axId val="627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1440"/>
        <c:crosses val="autoZero"/>
        <c:auto val="1"/>
        <c:lblAlgn val="ctr"/>
        <c:lblOffset val="100"/>
        <c:noMultiLvlLbl val="0"/>
      </c:catAx>
      <c:valAx>
        <c:axId val="16022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5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'Feb 25'!$B$63:$C$82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D</c:v>
                  </c:pt>
                  <c:pt idx="1">
                    <c:v>D</c:v>
                  </c:pt>
                  <c:pt idx="2">
                    <c:v>D</c:v>
                  </c:pt>
                  <c:pt idx="3">
                    <c:v>D</c:v>
                  </c:pt>
                  <c:pt idx="4">
                    <c:v>D</c:v>
                  </c:pt>
                  <c:pt idx="5">
                    <c:v>D</c:v>
                  </c:pt>
                  <c:pt idx="6">
                    <c:v>D</c:v>
                  </c:pt>
                  <c:pt idx="7">
                    <c:v>D</c:v>
                  </c:pt>
                  <c:pt idx="8">
                    <c:v>D</c:v>
                  </c:pt>
                  <c:pt idx="9">
                    <c:v>D</c:v>
                  </c:pt>
                  <c:pt idx="10">
                    <c:v>D</c:v>
                  </c:pt>
                  <c:pt idx="11">
                    <c:v>D</c:v>
                  </c:pt>
                  <c:pt idx="12">
                    <c:v>D</c:v>
                  </c:pt>
                  <c:pt idx="13">
                    <c:v>D</c:v>
                  </c:pt>
                  <c:pt idx="14">
                    <c:v>D</c:v>
                  </c:pt>
                  <c:pt idx="15">
                    <c:v>D</c:v>
                  </c:pt>
                  <c:pt idx="16">
                    <c:v>D</c:v>
                  </c:pt>
                  <c:pt idx="17">
                    <c:v>D</c:v>
                  </c:pt>
                  <c:pt idx="18">
                    <c:v>D</c:v>
                  </c:pt>
                  <c:pt idx="19">
                    <c:v>D</c:v>
                  </c:pt>
                </c:lvl>
              </c:multiLvlStrCache>
            </c:multiLvlStrRef>
          </c:cat>
          <c:val>
            <c:numRef>
              <c:f>'Feb 25'!$I$63:$I$82</c:f>
              <c:numCache>
                <c:formatCode>_(* #,##0.00_);_(* \(#,##0.00\);_(* "-"??_);_(@_)</c:formatCode>
                <c:ptCount val="20"/>
                <c:pt idx="0">
                  <c:v>79.449113194246678</c:v>
                </c:pt>
                <c:pt idx="1">
                  <c:v>92.631153780974103</c:v>
                </c:pt>
                <c:pt idx="2">
                  <c:v>82.772973917687295</c:v>
                </c:pt>
                <c:pt idx="3">
                  <c:v>85.138780667900903</c:v>
                </c:pt>
                <c:pt idx="4">
                  <c:v>49.17460764027345</c:v>
                </c:pt>
                <c:pt idx="5">
                  <c:v>137.57757161065226</c:v>
                </c:pt>
                <c:pt idx="6">
                  <c:v>16.233192658786692</c:v>
                </c:pt>
                <c:pt idx="7">
                  <c:v>72.304767851039628</c:v>
                </c:pt>
                <c:pt idx="8">
                  <c:v>66.540802314155542</c:v>
                </c:pt>
                <c:pt idx="9">
                  <c:v>86.311907982056425</c:v>
                </c:pt>
                <c:pt idx="10">
                  <c:v>49.862842331244686</c:v>
                </c:pt>
                <c:pt idx="11">
                  <c:v>41.474982035032781</c:v>
                </c:pt>
                <c:pt idx="12">
                  <c:v>102.71222783395049</c:v>
                </c:pt>
                <c:pt idx="13">
                  <c:v>88.372701630589603</c:v>
                </c:pt>
                <c:pt idx="14">
                  <c:v>101.93014295784678</c:v>
                </c:pt>
                <c:pt idx="15">
                  <c:v>40.157169018798086</c:v>
                </c:pt>
                <c:pt idx="16">
                  <c:v>188.98010009256626</c:v>
                </c:pt>
                <c:pt idx="17">
                  <c:v>64.042041135004297</c:v>
                </c:pt>
                <c:pt idx="18">
                  <c:v>22.959122593278288</c:v>
                </c:pt>
                <c:pt idx="19">
                  <c:v>115.22558585160925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8-4993-B4A3-B609FBA3C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9152"/>
        <c:axId val="160223744"/>
      </c:barChart>
      <c:catAx>
        <c:axId val="627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3744"/>
        <c:crosses val="autoZero"/>
        <c:auto val="1"/>
        <c:lblAlgn val="ctr"/>
        <c:lblOffset val="100"/>
        <c:noMultiLvlLbl val="0"/>
      </c:catAx>
      <c:valAx>
        <c:axId val="16022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'Feb 25'!$B$83:$C$102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E</c:v>
                  </c:pt>
                  <c:pt idx="1">
                    <c:v>E</c:v>
                  </c:pt>
                  <c:pt idx="2">
                    <c:v>E</c:v>
                  </c:pt>
                  <c:pt idx="3">
                    <c:v>E</c:v>
                  </c:pt>
                  <c:pt idx="4">
                    <c:v>E</c:v>
                  </c:pt>
                  <c:pt idx="5">
                    <c:v>E</c:v>
                  </c:pt>
                  <c:pt idx="6">
                    <c:v>E</c:v>
                  </c:pt>
                  <c:pt idx="7">
                    <c:v>E</c:v>
                  </c:pt>
                  <c:pt idx="8">
                    <c:v>E</c:v>
                  </c:pt>
                  <c:pt idx="9">
                    <c:v>E</c:v>
                  </c:pt>
                  <c:pt idx="10">
                    <c:v>E</c:v>
                  </c:pt>
                  <c:pt idx="11">
                    <c:v>E</c:v>
                  </c:pt>
                  <c:pt idx="12">
                    <c:v>E</c:v>
                  </c:pt>
                  <c:pt idx="13">
                    <c:v>E</c:v>
                  </c:pt>
                  <c:pt idx="14">
                    <c:v>E</c:v>
                  </c:pt>
                  <c:pt idx="15">
                    <c:v>E</c:v>
                  </c:pt>
                  <c:pt idx="16">
                    <c:v>E</c:v>
                  </c:pt>
                  <c:pt idx="17">
                    <c:v>E</c:v>
                  </c:pt>
                  <c:pt idx="18">
                    <c:v>E</c:v>
                  </c:pt>
                  <c:pt idx="19">
                    <c:v>E</c:v>
                  </c:pt>
                </c:lvl>
              </c:multiLvlStrCache>
            </c:multiLvlStrRef>
          </c:cat>
          <c:val>
            <c:numRef>
              <c:f>'Feb 25'!$I$83:$I$102</c:f>
              <c:numCache>
                <c:formatCode>_(* #,##0.00_);_(* \(#,##0.00\);_(* "-"??_);_(@_)</c:formatCode>
                <c:ptCount val="20"/>
                <c:pt idx="0">
                  <c:v>127.07808214896045</c:v>
                </c:pt>
                <c:pt idx="1">
                  <c:v>92.873600092566249</c:v>
                </c:pt>
                <c:pt idx="2">
                  <c:v>26.091372522073506</c:v>
                </c:pt>
                <c:pt idx="3">
                  <c:v>67.584885623753934</c:v>
                </c:pt>
                <c:pt idx="4">
                  <c:v>110.54871829250928</c:v>
                </c:pt>
                <c:pt idx="5">
                  <c:v>10.832896589290819</c:v>
                </c:pt>
                <c:pt idx="6">
                  <c:v>147.34972213756768</c:v>
                </c:pt>
                <c:pt idx="7">
                  <c:v>10.989313564511553</c:v>
                </c:pt>
                <c:pt idx="8">
                  <c:v>117.37240883651384</c:v>
                </c:pt>
                <c:pt idx="9">
                  <c:v>145.44534546425521</c:v>
                </c:pt>
                <c:pt idx="10">
                  <c:v>205.15752575477077</c:v>
                </c:pt>
                <c:pt idx="11">
                  <c:v>57.797093399316459</c:v>
                </c:pt>
                <c:pt idx="12">
                  <c:v>67.659183686983795</c:v>
                </c:pt>
                <c:pt idx="13">
                  <c:v>72.019306871261776</c:v>
                </c:pt>
                <c:pt idx="14">
                  <c:v>49.542187532042178</c:v>
                </c:pt>
                <c:pt idx="15">
                  <c:v>77.020739653944787</c:v>
                </c:pt>
                <c:pt idx="16">
                  <c:v>69.059115615209379</c:v>
                </c:pt>
                <c:pt idx="17">
                  <c:v>46.875278104528647</c:v>
                </c:pt>
                <c:pt idx="18">
                  <c:v>100.59668824409005</c:v>
                </c:pt>
                <c:pt idx="19">
                  <c:v>109.68060408003421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C-464E-B679-AE8C928CA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9664"/>
        <c:axId val="160226048"/>
      </c:barChart>
      <c:catAx>
        <c:axId val="6276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6048"/>
        <c:crosses val="autoZero"/>
        <c:auto val="1"/>
        <c:lblAlgn val="ctr"/>
        <c:lblOffset val="100"/>
        <c:noMultiLvlLbl val="0"/>
      </c:catAx>
      <c:valAx>
        <c:axId val="16022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9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F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'Feb 25'!$B$103:$C$122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F</c:v>
                  </c:pt>
                  <c:pt idx="1">
                    <c:v>F</c:v>
                  </c:pt>
                  <c:pt idx="2">
                    <c:v>F</c:v>
                  </c:pt>
                  <c:pt idx="3">
                    <c:v>F</c:v>
                  </c:pt>
                  <c:pt idx="4">
                    <c:v>F</c:v>
                  </c:pt>
                  <c:pt idx="5">
                    <c:v>F</c:v>
                  </c:pt>
                  <c:pt idx="6">
                    <c:v>F</c:v>
                  </c:pt>
                  <c:pt idx="7">
                    <c:v>F</c:v>
                  </c:pt>
                  <c:pt idx="8">
                    <c:v>F</c:v>
                  </c:pt>
                  <c:pt idx="9">
                    <c:v>F</c:v>
                  </c:pt>
                  <c:pt idx="10">
                    <c:v>F</c:v>
                  </c:pt>
                  <c:pt idx="11">
                    <c:v>F</c:v>
                  </c:pt>
                  <c:pt idx="12">
                    <c:v>F</c:v>
                  </c:pt>
                  <c:pt idx="13">
                    <c:v>F</c:v>
                  </c:pt>
                  <c:pt idx="14">
                    <c:v>F</c:v>
                  </c:pt>
                  <c:pt idx="15">
                    <c:v>F</c:v>
                  </c:pt>
                  <c:pt idx="16">
                    <c:v>F</c:v>
                  </c:pt>
                  <c:pt idx="17">
                    <c:v>F</c:v>
                  </c:pt>
                  <c:pt idx="18">
                    <c:v>F</c:v>
                  </c:pt>
                  <c:pt idx="19">
                    <c:v>F</c:v>
                  </c:pt>
                </c:lvl>
              </c:multiLvlStrCache>
            </c:multiLvlStrRef>
          </c:cat>
          <c:val>
            <c:numRef>
              <c:f>'Feb 25'!$I$103:$I$122</c:f>
              <c:numCache>
                <c:formatCode>_(* #,##0.00_);_(* \(#,##0.00\);_(* "-"??_);_(@_)</c:formatCode>
                <c:ptCount val="20"/>
                <c:pt idx="0">
                  <c:v>127.95010678581605</c:v>
                </c:pt>
                <c:pt idx="1">
                  <c:v>124.07878664910285</c:v>
                </c:pt>
                <c:pt idx="2">
                  <c:v>51.274505532611819</c:v>
                </c:pt>
                <c:pt idx="3">
                  <c:v>10.832896589290819</c:v>
                </c:pt>
                <c:pt idx="4">
                  <c:v>49.937140394474532</c:v>
                </c:pt>
                <c:pt idx="5">
                  <c:v>98.000166455425841</c:v>
                </c:pt>
                <c:pt idx="6">
                  <c:v>54.821260445741977</c:v>
                </c:pt>
                <c:pt idx="7">
                  <c:v>104.37415819567079</c:v>
                </c:pt>
                <c:pt idx="8">
                  <c:v>60.808120172315611</c:v>
                </c:pt>
                <c:pt idx="9">
                  <c:v>48.728819260894362</c:v>
                </c:pt>
                <c:pt idx="10">
                  <c:v>116.1093417616064</c:v>
                </c:pt>
                <c:pt idx="11">
                  <c:v>57.112769132725745</c:v>
                </c:pt>
                <c:pt idx="12">
                  <c:v>61.88739730133868</c:v>
                </c:pt>
                <c:pt idx="13">
                  <c:v>12.807660901452596</c:v>
                </c:pt>
                <c:pt idx="14">
                  <c:v>14.496964233836533</c:v>
                </c:pt>
                <c:pt idx="15">
                  <c:v>15.873433615779</c:v>
                </c:pt>
                <c:pt idx="16">
                  <c:v>84.305860274850517</c:v>
                </c:pt>
                <c:pt idx="17">
                  <c:v>160.77029861150675</c:v>
                </c:pt>
                <c:pt idx="18">
                  <c:v>72.308678275420135</c:v>
                </c:pt>
                <c:pt idx="19">
                  <c:v>171.17202746368559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4-49D1-A784-45E346E45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002432"/>
        <c:axId val="171369600"/>
      </c:barChart>
      <c:catAx>
        <c:axId val="15400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69600"/>
        <c:crosses val="autoZero"/>
        <c:auto val="1"/>
        <c:lblAlgn val="ctr"/>
        <c:lblOffset val="100"/>
        <c:noMultiLvlLbl val="0"/>
      </c:catAx>
      <c:valAx>
        <c:axId val="17136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00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G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'Feb 25'!$B$123:$C$142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G</c:v>
                  </c:pt>
                  <c:pt idx="1">
                    <c:v>G</c:v>
                  </c:pt>
                  <c:pt idx="2">
                    <c:v>G</c:v>
                  </c:pt>
                  <c:pt idx="3">
                    <c:v>G</c:v>
                  </c:pt>
                  <c:pt idx="4">
                    <c:v>G</c:v>
                  </c:pt>
                  <c:pt idx="5">
                    <c:v>G</c:v>
                  </c:pt>
                  <c:pt idx="6">
                    <c:v>G</c:v>
                  </c:pt>
                  <c:pt idx="7">
                    <c:v>G</c:v>
                  </c:pt>
                  <c:pt idx="8">
                    <c:v>G</c:v>
                  </c:pt>
                  <c:pt idx="9">
                    <c:v>G</c:v>
                  </c:pt>
                  <c:pt idx="10">
                    <c:v>G</c:v>
                  </c:pt>
                  <c:pt idx="11">
                    <c:v>G</c:v>
                  </c:pt>
                  <c:pt idx="12">
                    <c:v>G</c:v>
                  </c:pt>
                  <c:pt idx="13">
                    <c:v>G</c:v>
                  </c:pt>
                  <c:pt idx="14">
                    <c:v>G</c:v>
                  </c:pt>
                  <c:pt idx="15">
                    <c:v>G</c:v>
                  </c:pt>
                  <c:pt idx="16">
                    <c:v>G</c:v>
                  </c:pt>
                  <c:pt idx="17">
                    <c:v>G</c:v>
                  </c:pt>
                  <c:pt idx="18">
                    <c:v>G</c:v>
                  </c:pt>
                  <c:pt idx="19">
                    <c:v>G</c:v>
                  </c:pt>
                </c:lvl>
              </c:multiLvlStrCache>
            </c:multiLvlStrRef>
          </c:cat>
          <c:val>
            <c:numRef>
              <c:f>'Feb 25'!$I$123:$I$142</c:f>
              <c:numCache>
                <c:formatCode>_(* #,##0.00_);_(* \(#,##0.00\);_(* "-"??_);_(@_)</c:formatCode>
                <c:ptCount val="20"/>
                <c:pt idx="0">
                  <c:v>57.75016830675024</c:v>
                </c:pt>
                <c:pt idx="1">
                  <c:v>19.083892032184583</c:v>
                </c:pt>
                <c:pt idx="2">
                  <c:v>77.939689383366584</c:v>
                </c:pt>
                <c:pt idx="3">
                  <c:v>11.11835756906866</c:v>
                </c:pt>
                <c:pt idx="4">
                  <c:v>56.236834071489632</c:v>
                </c:pt>
                <c:pt idx="5">
                  <c:v>53.765445863002022</c:v>
                </c:pt>
                <c:pt idx="6">
                  <c:v>19.967647942181735</c:v>
                </c:pt>
                <c:pt idx="7">
                  <c:v>44.978722279977234</c:v>
                </c:pt>
                <c:pt idx="8">
                  <c:v>91.485399437482215</c:v>
                </c:pt>
                <c:pt idx="9">
                  <c:v>41.674413678439215</c:v>
                </c:pt>
                <c:pt idx="10">
                  <c:v>67.518408409285129</c:v>
                </c:pt>
                <c:pt idx="11">
                  <c:v>68.664162752777003</c:v>
                </c:pt>
                <c:pt idx="12">
                  <c:v>18.700670442893781</c:v>
                </c:pt>
                <c:pt idx="13">
                  <c:v>10.872000833096003</c:v>
                </c:pt>
                <c:pt idx="14">
                  <c:v>126.75351692537743</c:v>
                </c:pt>
                <c:pt idx="15">
                  <c:v>79.941826666192014</c:v>
                </c:pt>
                <c:pt idx="16">
                  <c:v>95.12600453574484</c:v>
                </c:pt>
                <c:pt idx="17">
                  <c:v>31.280505675021384</c:v>
                </c:pt>
                <c:pt idx="18">
                  <c:v>26.900830368840808</c:v>
                </c:pt>
                <c:pt idx="19">
                  <c:v>33.615029030190854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B5-4385-9E55-BA1419D6C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7104"/>
        <c:axId val="171371904"/>
      </c:barChart>
      <c:catAx>
        <c:axId val="6276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71904"/>
        <c:crosses val="autoZero"/>
        <c:auto val="1"/>
        <c:lblAlgn val="ctr"/>
        <c:lblOffset val="100"/>
        <c:noMultiLvlLbl val="0"/>
      </c:catAx>
      <c:valAx>
        <c:axId val="17137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'Feb 25'!$B$143:$C$162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H</c:v>
                  </c:pt>
                  <c:pt idx="1">
                    <c:v>H</c:v>
                  </c:pt>
                  <c:pt idx="2">
                    <c:v>H</c:v>
                  </c:pt>
                  <c:pt idx="3">
                    <c:v>H</c:v>
                  </c:pt>
                  <c:pt idx="4">
                    <c:v>H</c:v>
                  </c:pt>
                  <c:pt idx="5">
                    <c:v>H</c:v>
                  </c:pt>
                  <c:pt idx="6">
                    <c:v>H</c:v>
                  </c:pt>
                  <c:pt idx="7">
                    <c:v>H</c:v>
                  </c:pt>
                  <c:pt idx="8">
                    <c:v>H</c:v>
                  </c:pt>
                  <c:pt idx="9">
                    <c:v>H</c:v>
                  </c:pt>
                  <c:pt idx="10">
                    <c:v>H</c:v>
                  </c:pt>
                  <c:pt idx="11">
                    <c:v>H</c:v>
                  </c:pt>
                  <c:pt idx="12">
                    <c:v>H</c:v>
                  </c:pt>
                  <c:pt idx="13">
                    <c:v>H</c:v>
                  </c:pt>
                  <c:pt idx="14">
                    <c:v>H</c:v>
                  </c:pt>
                  <c:pt idx="15">
                    <c:v>H</c:v>
                  </c:pt>
                  <c:pt idx="16">
                    <c:v>H</c:v>
                  </c:pt>
                  <c:pt idx="17">
                    <c:v>H</c:v>
                  </c:pt>
                  <c:pt idx="18">
                    <c:v>H</c:v>
                  </c:pt>
                  <c:pt idx="19">
                    <c:v>H</c:v>
                  </c:pt>
                </c:lvl>
              </c:multiLvlStrCache>
            </c:multiLvlStrRef>
          </c:cat>
          <c:val>
            <c:numRef>
              <c:f>'Feb 25'!$I$143:$I$162</c:f>
              <c:numCache>
                <c:formatCode>_(* #,##0.00_);_(* \(#,##0.00\);_(* "-"??_);_(@_)</c:formatCode>
                <c:ptCount val="20"/>
                <c:pt idx="0">
                  <c:v>78.10783763172887</c:v>
                </c:pt>
                <c:pt idx="1">
                  <c:v>51.685100092566245</c:v>
                </c:pt>
                <c:pt idx="2">
                  <c:v>60.843313991740267</c:v>
                </c:pt>
                <c:pt idx="3">
                  <c:v>52.103515501281713</c:v>
                </c:pt>
                <c:pt idx="4">
                  <c:v>202.24034916690405</c:v>
                </c:pt>
                <c:pt idx="5">
                  <c:v>86.472235381657669</c:v>
                </c:pt>
                <c:pt idx="6">
                  <c:v>79.144100092566248</c:v>
                </c:pt>
                <c:pt idx="7">
                  <c:v>37.099217153232722</c:v>
                </c:pt>
                <c:pt idx="8">
                  <c:v>70.314361841355776</c:v>
                </c:pt>
                <c:pt idx="9">
                  <c:v>84.071234812019384</c:v>
                </c:pt>
                <c:pt idx="10">
                  <c:v>88.795027463685585</c:v>
                </c:pt>
                <c:pt idx="11">
                  <c:v>104.62442535602395</c:v>
                </c:pt>
                <c:pt idx="12">
                  <c:v>120.60241937482203</c:v>
                </c:pt>
                <c:pt idx="13">
                  <c:v>66.943576025348932</c:v>
                </c:pt>
                <c:pt idx="14">
                  <c:v>12.36578294645402</c:v>
                </c:pt>
                <c:pt idx="15">
                  <c:v>86.886740365992637</c:v>
                </c:pt>
                <c:pt idx="16">
                  <c:v>83.723207042153263</c:v>
                </c:pt>
                <c:pt idx="17">
                  <c:v>100.7609260680718</c:v>
                </c:pt>
                <c:pt idx="18">
                  <c:v>151.9288290871547</c:v>
                </c:pt>
                <c:pt idx="19">
                  <c:v>129.73717072771294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B-431A-B802-03CB57D4B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716032"/>
        <c:axId val="171374208"/>
      </c:barChart>
      <c:catAx>
        <c:axId val="17271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74208"/>
        <c:crosses val="autoZero"/>
        <c:auto val="1"/>
        <c:lblAlgn val="ctr"/>
        <c:lblOffset val="100"/>
        <c:noMultiLvlLbl val="0"/>
      </c:catAx>
      <c:valAx>
        <c:axId val="17137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71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'Feb 25'!$B$163:$C$182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I</c:v>
                  </c:pt>
                  <c:pt idx="1">
                    <c:v>I</c:v>
                  </c:pt>
                  <c:pt idx="2">
                    <c:v>I</c:v>
                  </c:pt>
                  <c:pt idx="3">
                    <c:v>I</c:v>
                  </c:pt>
                  <c:pt idx="4">
                    <c:v>I</c:v>
                  </c:pt>
                  <c:pt idx="5">
                    <c:v>I</c:v>
                  </c:pt>
                  <c:pt idx="6">
                    <c:v>I</c:v>
                  </c:pt>
                  <c:pt idx="7">
                    <c:v>I</c:v>
                  </c:pt>
                  <c:pt idx="8">
                    <c:v>I</c:v>
                  </c:pt>
                  <c:pt idx="9">
                    <c:v>I</c:v>
                  </c:pt>
                  <c:pt idx="10">
                    <c:v>I</c:v>
                  </c:pt>
                  <c:pt idx="11">
                    <c:v>I</c:v>
                  </c:pt>
                  <c:pt idx="12">
                    <c:v>I</c:v>
                  </c:pt>
                  <c:pt idx="13">
                    <c:v>I</c:v>
                  </c:pt>
                  <c:pt idx="14">
                    <c:v>I</c:v>
                  </c:pt>
                  <c:pt idx="15">
                    <c:v>I</c:v>
                  </c:pt>
                  <c:pt idx="16">
                    <c:v>I</c:v>
                  </c:pt>
                  <c:pt idx="17">
                    <c:v>I</c:v>
                  </c:pt>
                  <c:pt idx="18">
                    <c:v>I</c:v>
                  </c:pt>
                  <c:pt idx="19">
                    <c:v>I</c:v>
                  </c:pt>
                </c:lvl>
              </c:multiLvlStrCache>
            </c:multiLvlStrRef>
          </c:cat>
          <c:val>
            <c:numRef>
              <c:f>'Feb 25'!$I$163:$I$182</c:f>
              <c:numCache>
                <c:formatCode>_(* #,##0.00_);_(* \(#,##0.00\);_(* "-"??_);_(@_)</c:formatCode>
                <c:ptCount val="20"/>
                <c:pt idx="0">
                  <c:v>79.124547970663656</c:v>
                </c:pt>
                <c:pt idx="1">
                  <c:v>114.35356121475365</c:v>
                </c:pt>
                <c:pt idx="2">
                  <c:v>35.808777107661655</c:v>
                </c:pt>
                <c:pt idx="3">
                  <c:v>147.72121245371693</c:v>
                </c:pt>
                <c:pt idx="4">
                  <c:v>54.359830368840811</c:v>
                </c:pt>
                <c:pt idx="5">
                  <c:v>112.58213897037885</c:v>
                </c:pt>
                <c:pt idx="6">
                  <c:v>66.849725840216493</c:v>
                </c:pt>
                <c:pt idx="7">
                  <c:v>69.78254412560527</c:v>
                </c:pt>
                <c:pt idx="8">
                  <c:v>70.955671439760778</c:v>
                </c:pt>
                <c:pt idx="9">
                  <c:v>68.386522621760207</c:v>
                </c:pt>
                <c:pt idx="10">
                  <c:v>49.510904136998029</c:v>
                </c:pt>
                <c:pt idx="11">
                  <c:v>151.51432410281973</c:v>
                </c:pt>
                <c:pt idx="12">
                  <c:v>44.841857426659097</c:v>
                </c:pt>
                <c:pt idx="13">
                  <c:v>50.390749622614663</c:v>
                </c:pt>
                <c:pt idx="14">
                  <c:v>78.545805162346937</c:v>
                </c:pt>
                <c:pt idx="15">
                  <c:v>18.986131422671622</c:v>
                </c:pt>
                <c:pt idx="16">
                  <c:v>110.58000168755342</c:v>
                </c:pt>
                <c:pt idx="17">
                  <c:v>69.520545692110545</c:v>
                </c:pt>
                <c:pt idx="18">
                  <c:v>74.029265002848234</c:v>
                </c:pt>
                <c:pt idx="19">
                  <c:v>95.13773580888639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B-4B0C-A1A0-474ED397F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716544"/>
        <c:axId val="176160768"/>
      </c:barChart>
      <c:catAx>
        <c:axId val="17271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6160768"/>
        <c:crosses val="autoZero"/>
        <c:auto val="1"/>
        <c:lblAlgn val="ctr"/>
        <c:lblOffset val="100"/>
        <c:noMultiLvlLbl val="0"/>
      </c:catAx>
      <c:valAx>
        <c:axId val="17616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71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'Mar 25'!$B$3:$C$22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A</c:v>
                  </c:pt>
                  <c:pt idx="1">
                    <c:v>A</c:v>
                  </c:pt>
                  <c:pt idx="2">
                    <c:v>A</c:v>
                  </c:pt>
                  <c:pt idx="3">
                    <c:v>A</c:v>
                  </c:pt>
                  <c:pt idx="4">
                    <c:v>A</c:v>
                  </c:pt>
                  <c:pt idx="5">
                    <c:v>A</c:v>
                  </c:pt>
                  <c:pt idx="6">
                    <c:v>A</c:v>
                  </c:pt>
                  <c:pt idx="7">
                    <c:v>A</c:v>
                  </c:pt>
                  <c:pt idx="8">
                    <c:v>A</c:v>
                  </c:pt>
                  <c:pt idx="9">
                    <c:v>A</c:v>
                  </c:pt>
                  <c:pt idx="10">
                    <c:v>A</c:v>
                  </c:pt>
                  <c:pt idx="11">
                    <c:v>A</c:v>
                  </c:pt>
                  <c:pt idx="12">
                    <c:v>A</c:v>
                  </c:pt>
                  <c:pt idx="13">
                    <c:v>A</c:v>
                  </c:pt>
                  <c:pt idx="14">
                    <c:v>A</c:v>
                  </c:pt>
                  <c:pt idx="15">
                    <c:v>A</c:v>
                  </c:pt>
                  <c:pt idx="16">
                    <c:v>A</c:v>
                  </c:pt>
                  <c:pt idx="17">
                    <c:v>A</c:v>
                  </c:pt>
                  <c:pt idx="18">
                    <c:v>A</c:v>
                  </c:pt>
                  <c:pt idx="19">
                    <c:v>A</c:v>
                  </c:pt>
                </c:lvl>
              </c:multiLvlStrCache>
            </c:multiLvlStrRef>
          </c:cat>
          <c:val>
            <c:numRef>
              <c:f>'Mar 25'!$I$3:$I$22</c:f>
              <c:numCache>
                <c:formatCode>_(* #,##0.00_);_(* \(#,##0.00\);_(* "-"??_);_(@_)</c:formatCode>
                <c:ptCount val="20"/>
                <c:pt idx="0">
                  <c:v>63.12233773718642</c:v>
                </c:pt>
                <c:pt idx="1">
                  <c:v>51.200758129770939</c:v>
                </c:pt>
                <c:pt idx="2">
                  <c:v>53.636222742638985</c:v>
                </c:pt>
                <c:pt idx="3">
                  <c:v>46.97902383315153</c:v>
                </c:pt>
                <c:pt idx="4">
                  <c:v>73.418962764449248</c:v>
                </c:pt>
                <c:pt idx="5">
                  <c:v>76.550836483097001</c:v>
                </c:pt>
                <c:pt idx="6">
                  <c:v>94.267956275899607</c:v>
                </c:pt>
                <c:pt idx="7">
                  <c:v>61.591811510359818</c:v>
                </c:pt>
                <c:pt idx="8">
                  <c:v>16.085214236641164</c:v>
                </c:pt>
                <c:pt idx="9">
                  <c:v>109.28993348418751</c:v>
                </c:pt>
                <c:pt idx="10">
                  <c:v>105.50886483642307</c:v>
                </c:pt>
                <c:pt idx="11">
                  <c:v>71.093664563794931</c:v>
                </c:pt>
                <c:pt idx="12">
                  <c:v>58.424527159214776</c:v>
                </c:pt>
                <c:pt idx="13">
                  <c:v>21.52271358233364</c:v>
                </c:pt>
                <c:pt idx="14">
                  <c:v>56.358906930207141</c:v>
                </c:pt>
                <c:pt idx="15">
                  <c:v>75.602618435114451</c:v>
                </c:pt>
                <c:pt idx="16">
                  <c:v>78.746295697927962</c:v>
                </c:pt>
                <c:pt idx="17">
                  <c:v>158.66415872955281</c:v>
                </c:pt>
                <c:pt idx="18">
                  <c:v>73.080594498364178</c:v>
                </c:pt>
                <c:pt idx="19">
                  <c:v>20.417114945474317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7-4D9A-A245-6A354C7FA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49184"/>
        <c:axId val="159471232"/>
      </c:barChart>
      <c:catAx>
        <c:axId val="6274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9471232"/>
        <c:crosses val="autoZero"/>
        <c:auto val="1"/>
        <c:lblAlgn val="ctr"/>
        <c:lblOffset val="100"/>
        <c:noMultiLvlLbl val="0"/>
      </c:catAx>
      <c:valAx>
        <c:axId val="15947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4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B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'Mar 25'!$B$23:$C$42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B</c:v>
                  </c:pt>
                  <c:pt idx="1">
                    <c:v>B</c:v>
                  </c:pt>
                  <c:pt idx="2">
                    <c:v>B</c:v>
                  </c:pt>
                  <c:pt idx="3">
                    <c:v>B</c:v>
                  </c:pt>
                  <c:pt idx="4">
                    <c:v>B</c:v>
                  </c:pt>
                  <c:pt idx="5">
                    <c:v>B</c:v>
                  </c:pt>
                  <c:pt idx="6">
                    <c:v>B</c:v>
                  </c:pt>
                  <c:pt idx="7">
                    <c:v>B</c:v>
                  </c:pt>
                  <c:pt idx="8">
                    <c:v>B</c:v>
                  </c:pt>
                  <c:pt idx="9">
                    <c:v>B</c:v>
                  </c:pt>
                  <c:pt idx="10">
                    <c:v>B</c:v>
                  </c:pt>
                  <c:pt idx="11">
                    <c:v>B</c:v>
                  </c:pt>
                  <c:pt idx="12">
                    <c:v>B</c:v>
                  </c:pt>
                  <c:pt idx="13">
                    <c:v>B</c:v>
                  </c:pt>
                  <c:pt idx="14">
                    <c:v>B</c:v>
                  </c:pt>
                  <c:pt idx="15">
                    <c:v>B</c:v>
                  </c:pt>
                  <c:pt idx="16">
                    <c:v>B</c:v>
                  </c:pt>
                  <c:pt idx="17">
                    <c:v>B</c:v>
                  </c:pt>
                  <c:pt idx="18">
                    <c:v>B</c:v>
                  </c:pt>
                  <c:pt idx="19">
                    <c:v>B</c:v>
                  </c:pt>
                </c:lvl>
              </c:multiLvlStrCache>
            </c:multiLvlStrRef>
          </c:cat>
          <c:val>
            <c:numRef>
              <c:f>'Mar 25'!$I$23:$I$42</c:f>
              <c:numCache>
                <c:formatCode>_(* #,##0.00_);_(* \(#,##0.00\);_(* "-"??_);_(@_)</c:formatCode>
                <c:ptCount val="20"/>
                <c:pt idx="0">
                  <c:v>63.732187519083908</c:v>
                </c:pt>
                <c:pt idx="1">
                  <c:v>100.16579384405665</c:v>
                </c:pt>
                <c:pt idx="2">
                  <c:v>96.443742917120986</c:v>
                </c:pt>
                <c:pt idx="3">
                  <c:v>81.173891281352184</c:v>
                </c:pt>
                <c:pt idx="4">
                  <c:v>95.216174323882171</c:v>
                </c:pt>
                <c:pt idx="5">
                  <c:v>52.93981363685927</c:v>
                </c:pt>
                <c:pt idx="6">
                  <c:v>69.185424923664073</c:v>
                </c:pt>
                <c:pt idx="7">
                  <c:v>66.46274073609591</c:v>
                </c:pt>
                <c:pt idx="8">
                  <c:v>60.596379285714235</c:v>
                </c:pt>
                <c:pt idx="9">
                  <c:v>56.93728059432928</c:v>
                </c:pt>
                <c:pt idx="10">
                  <c:v>63.063320016357629</c:v>
                </c:pt>
                <c:pt idx="11">
                  <c:v>135.51347410577966</c:v>
                </c:pt>
                <c:pt idx="12">
                  <c:v>78.034148533260577</c:v>
                </c:pt>
                <c:pt idx="13">
                  <c:v>84.92741832606319</c:v>
                </c:pt>
                <c:pt idx="14">
                  <c:v>68.335569743729508</c:v>
                </c:pt>
                <c:pt idx="15">
                  <c:v>96.856866962922524</c:v>
                </c:pt>
                <c:pt idx="16">
                  <c:v>251.71543190294432</c:v>
                </c:pt>
                <c:pt idx="17">
                  <c:v>84.494621706652069</c:v>
                </c:pt>
                <c:pt idx="18">
                  <c:v>109.84076554525622</c:v>
                </c:pt>
                <c:pt idx="19">
                  <c:v>38.401781739367443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7-4FA2-83F7-67DBCE6EB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7616"/>
        <c:axId val="160219136"/>
      </c:barChart>
      <c:catAx>
        <c:axId val="6276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19136"/>
        <c:crosses val="autoZero"/>
        <c:auto val="1"/>
        <c:lblAlgn val="ctr"/>
        <c:lblOffset val="100"/>
        <c:noMultiLvlLbl val="0"/>
      </c:catAx>
      <c:valAx>
        <c:axId val="16021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'Mar 25'!$B$43:$C$62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C</c:v>
                  </c:pt>
                  <c:pt idx="1">
                    <c:v>C</c:v>
                  </c:pt>
                  <c:pt idx="2">
                    <c:v>C</c:v>
                  </c:pt>
                  <c:pt idx="3">
                    <c:v>C</c:v>
                  </c:pt>
                  <c:pt idx="4">
                    <c:v>C</c:v>
                  </c:pt>
                  <c:pt idx="5">
                    <c:v>C</c:v>
                  </c:pt>
                  <c:pt idx="6">
                    <c:v>C</c:v>
                  </c:pt>
                  <c:pt idx="7">
                    <c:v>C</c:v>
                  </c:pt>
                  <c:pt idx="8">
                    <c:v>C</c:v>
                  </c:pt>
                  <c:pt idx="9">
                    <c:v>C</c:v>
                  </c:pt>
                  <c:pt idx="10">
                    <c:v>C</c:v>
                  </c:pt>
                  <c:pt idx="11">
                    <c:v>C</c:v>
                  </c:pt>
                  <c:pt idx="12">
                    <c:v>C</c:v>
                  </c:pt>
                  <c:pt idx="13">
                    <c:v>C</c:v>
                  </c:pt>
                  <c:pt idx="14">
                    <c:v>C</c:v>
                  </c:pt>
                  <c:pt idx="15">
                    <c:v>C</c:v>
                  </c:pt>
                  <c:pt idx="16">
                    <c:v>C</c:v>
                  </c:pt>
                  <c:pt idx="17">
                    <c:v>C</c:v>
                  </c:pt>
                  <c:pt idx="18">
                    <c:v>C</c:v>
                  </c:pt>
                  <c:pt idx="19">
                    <c:v>C</c:v>
                  </c:pt>
                </c:lvl>
              </c:multiLvlStrCache>
            </c:multiLvlStrRef>
          </c:cat>
          <c:val>
            <c:numRef>
              <c:f>'Mar 25'!$I$43:$I$62</c:f>
              <c:numCache>
                <c:formatCode>_(* #,##0.00_);_(* \(#,##0.00\);_(* "-"??_);_(@_)</c:formatCode>
                <c:ptCount val="20"/>
                <c:pt idx="0">
                  <c:v>39.889028304252946</c:v>
                </c:pt>
                <c:pt idx="1">
                  <c:v>121.38856625408937</c:v>
                </c:pt>
                <c:pt idx="2">
                  <c:v>27.629080430752396</c:v>
                </c:pt>
                <c:pt idx="3">
                  <c:v>52.062416853871262</c:v>
                </c:pt>
                <c:pt idx="4">
                  <c:v>160.58420191384943</c:v>
                </c:pt>
                <c:pt idx="5">
                  <c:v>114.75103991821152</c:v>
                </c:pt>
                <c:pt idx="6">
                  <c:v>73.155350278080647</c:v>
                </c:pt>
                <c:pt idx="7">
                  <c:v>74.398656930207139</c:v>
                </c:pt>
                <c:pt idx="8">
                  <c:v>51.625685719738222</c:v>
                </c:pt>
                <c:pt idx="9">
                  <c:v>96.494891608505952</c:v>
                </c:pt>
                <c:pt idx="10">
                  <c:v>43.339597715376172</c:v>
                </c:pt>
                <c:pt idx="11">
                  <c:v>53.392282829879981</c:v>
                </c:pt>
                <c:pt idx="12">
                  <c:v>117.64684275354411</c:v>
                </c:pt>
                <c:pt idx="13">
                  <c:v>36.190584465648797</c:v>
                </c:pt>
                <c:pt idx="14">
                  <c:v>111.89064771537618</c:v>
                </c:pt>
                <c:pt idx="15">
                  <c:v>60.608182829879993</c:v>
                </c:pt>
                <c:pt idx="16">
                  <c:v>217.60712377862592</c:v>
                </c:pt>
                <c:pt idx="17">
                  <c:v>57.452702022900702</c:v>
                </c:pt>
                <c:pt idx="18">
                  <c:v>109.73059913304249</c:v>
                </c:pt>
                <c:pt idx="19">
                  <c:v>91.568879176662975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8-4E13-9DC7-EACF180BE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50208"/>
        <c:axId val="160221440"/>
      </c:barChart>
      <c:catAx>
        <c:axId val="627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1440"/>
        <c:crosses val="autoZero"/>
        <c:auto val="1"/>
        <c:lblAlgn val="ctr"/>
        <c:lblOffset val="100"/>
        <c:noMultiLvlLbl val="0"/>
      </c:catAx>
      <c:valAx>
        <c:axId val="16022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5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'Mar 25'!$B$63:$C$82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D</c:v>
                  </c:pt>
                  <c:pt idx="1">
                    <c:v>D</c:v>
                  </c:pt>
                  <c:pt idx="2">
                    <c:v>D</c:v>
                  </c:pt>
                  <c:pt idx="3">
                    <c:v>D</c:v>
                  </c:pt>
                  <c:pt idx="4">
                    <c:v>D</c:v>
                  </c:pt>
                  <c:pt idx="5">
                    <c:v>D</c:v>
                  </c:pt>
                  <c:pt idx="6">
                    <c:v>D</c:v>
                  </c:pt>
                  <c:pt idx="7">
                    <c:v>D</c:v>
                  </c:pt>
                  <c:pt idx="8">
                    <c:v>D</c:v>
                  </c:pt>
                  <c:pt idx="9">
                    <c:v>D</c:v>
                  </c:pt>
                  <c:pt idx="10">
                    <c:v>D</c:v>
                  </c:pt>
                  <c:pt idx="11">
                    <c:v>D</c:v>
                  </c:pt>
                  <c:pt idx="12">
                    <c:v>D</c:v>
                  </c:pt>
                  <c:pt idx="13">
                    <c:v>D</c:v>
                  </c:pt>
                  <c:pt idx="14">
                    <c:v>D</c:v>
                  </c:pt>
                  <c:pt idx="15">
                    <c:v>D</c:v>
                  </c:pt>
                  <c:pt idx="16">
                    <c:v>D</c:v>
                  </c:pt>
                  <c:pt idx="17">
                    <c:v>D</c:v>
                  </c:pt>
                  <c:pt idx="18">
                    <c:v>D</c:v>
                  </c:pt>
                  <c:pt idx="19">
                    <c:v>D</c:v>
                  </c:pt>
                </c:lvl>
              </c:multiLvlStrCache>
            </c:multiLvlStrRef>
          </c:cat>
          <c:val>
            <c:numRef>
              <c:f>'Mar 25'!$I$63:$I$82</c:f>
              <c:numCache>
                <c:formatCode>_(* #,##0.00_);_(* \(#,##0.00\);_(* "-"??_);_(@_)</c:formatCode>
                <c:ptCount val="20"/>
                <c:pt idx="0">
                  <c:v>101.92845643947651</c:v>
                </c:pt>
                <c:pt idx="1">
                  <c:v>48.332496897491765</c:v>
                </c:pt>
                <c:pt idx="2">
                  <c:v>84.817251913849461</c:v>
                </c:pt>
                <c:pt idx="3">
                  <c:v>83.381154040348903</c:v>
                </c:pt>
                <c:pt idx="4">
                  <c:v>52.204059383860354</c:v>
                </c:pt>
                <c:pt idx="5">
                  <c:v>90.722958511450315</c:v>
                </c:pt>
                <c:pt idx="6">
                  <c:v>22.683395425299835</c:v>
                </c:pt>
                <c:pt idx="7">
                  <c:v>67.772934138495032</c:v>
                </c:pt>
                <c:pt idx="8">
                  <c:v>72.73042268811335</c:v>
                </c:pt>
                <c:pt idx="9">
                  <c:v>89.979335229007575</c:v>
                </c:pt>
                <c:pt idx="10">
                  <c:v>57.680903876772028</c:v>
                </c:pt>
                <c:pt idx="11">
                  <c:v>47.761992262813465</c:v>
                </c:pt>
                <c:pt idx="12">
                  <c:v>100.3979302126499</c:v>
                </c:pt>
                <c:pt idx="13">
                  <c:v>166.69450327699013</c:v>
                </c:pt>
                <c:pt idx="14">
                  <c:v>124.186006221374</c:v>
                </c:pt>
                <c:pt idx="15">
                  <c:v>46.742952949836365</c:v>
                </c:pt>
                <c:pt idx="16">
                  <c:v>140.58899809705557</c:v>
                </c:pt>
                <c:pt idx="17">
                  <c:v>82.059157093784023</c:v>
                </c:pt>
                <c:pt idx="18">
                  <c:v>31.842945697927966</c:v>
                </c:pt>
                <c:pt idx="19">
                  <c:v>120.29870567611773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D-4E60-A88E-AD1F46A42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9152"/>
        <c:axId val="160223744"/>
      </c:barChart>
      <c:catAx>
        <c:axId val="627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3744"/>
        <c:crosses val="autoZero"/>
        <c:auto val="1"/>
        <c:lblAlgn val="ctr"/>
        <c:lblOffset val="100"/>
        <c:noMultiLvlLbl val="0"/>
      </c:catAx>
      <c:valAx>
        <c:axId val="16022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'Mar 25'!$B$83:$C$102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E</c:v>
                  </c:pt>
                  <c:pt idx="1">
                    <c:v>E</c:v>
                  </c:pt>
                  <c:pt idx="2">
                    <c:v>E</c:v>
                  </c:pt>
                  <c:pt idx="3">
                    <c:v>E</c:v>
                  </c:pt>
                  <c:pt idx="4">
                    <c:v>E</c:v>
                  </c:pt>
                  <c:pt idx="5">
                    <c:v>E</c:v>
                  </c:pt>
                  <c:pt idx="6">
                    <c:v>E</c:v>
                  </c:pt>
                  <c:pt idx="7">
                    <c:v>E</c:v>
                  </c:pt>
                  <c:pt idx="8">
                    <c:v>E</c:v>
                  </c:pt>
                  <c:pt idx="9">
                    <c:v>E</c:v>
                  </c:pt>
                  <c:pt idx="10">
                    <c:v>E</c:v>
                  </c:pt>
                  <c:pt idx="11">
                    <c:v>E</c:v>
                  </c:pt>
                  <c:pt idx="12">
                    <c:v>E</c:v>
                  </c:pt>
                  <c:pt idx="13">
                    <c:v>E</c:v>
                  </c:pt>
                  <c:pt idx="14">
                    <c:v>E</c:v>
                  </c:pt>
                  <c:pt idx="15">
                    <c:v>E</c:v>
                  </c:pt>
                  <c:pt idx="16">
                    <c:v>E</c:v>
                  </c:pt>
                  <c:pt idx="17">
                    <c:v>E</c:v>
                  </c:pt>
                  <c:pt idx="18">
                    <c:v>E</c:v>
                  </c:pt>
                  <c:pt idx="19">
                    <c:v>E</c:v>
                  </c:pt>
                </c:lvl>
              </c:multiLvlStrCache>
            </c:multiLvlStrRef>
          </c:cat>
          <c:val>
            <c:numRef>
              <c:f>'Mar 25'!$I$83:$I$102</c:f>
              <c:numCache>
                <c:formatCode>_(* #,##0.00_);_(* \(#,##0.00\);_(* "-"??_);_(@_)</c:formatCode>
                <c:ptCount val="20"/>
                <c:pt idx="0">
                  <c:v>128.13232448745907</c:v>
                </c:pt>
                <c:pt idx="1">
                  <c:v>91.970199678298741</c:v>
                </c:pt>
                <c:pt idx="2">
                  <c:v>28.632381684841818</c:v>
                </c:pt>
                <c:pt idx="3">
                  <c:v>73.662902677208237</c:v>
                </c:pt>
                <c:pt idx="4">
                  <c:v>92.650870725190785</c:v>
                </c:pt>
                <c:pt idx="5">
                  <c:v>16.085214236641164</c:v>
                </c:pt>
                <c:pt idx="6">
                  <c:v>148.90262770447106</c:v>
                </c:pt>
                <c:pt idx="7">
                  <c:v>16.793426886586637</c:v>
                </c:pt>
                <c:pt idx="8">
                  <c:v>111.17456603598686</c:v>
                </c:pt>
                <c:pt idx="9">
                  <c:v>130.21368277535436</c:v>
                </c:pt>
                <c:pt idx="10">
                  <c:v>198.9339169083969</c:v>
                </c:pt>
                <c:pt idx="11">
                  <c:v>62.300024160305291</c:v>
                </c:pt>
                <c:pt idx="12">
                  <c:v>49.961385992366353</c:v>
                </c:pt>
                <c:pt idx="13">
                  <c:v>78.687277977099171</c:v>
                </c:pt>
                <c:pt idx="14">
                  <c:v>37.673896515812373</c:v>
                </c:pt>
                <c:pt idx="15">
                  <c:v>77.125275632497221</c:v>
                </c:pt>
                <c:pt idx="16">
                  <c:v>66.065354749182063</c:v>
                </c:pt>
                <c:pt idx="17">
                  <c:v>49.89056472737181</c:v>
                </c:pt>
                <c:pt idx="18">
                  <c:v>88.204869089421976</c:v>
                </c:pt>
                <c:pt idx="19">
                  <c:v>111.81982645038163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7-4F89-8A2D-7C99AC39C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9664"/>
        <c:axId val="160226048"/>
      </c:barChart>
      <c:catAx>
        <c:axId val="6276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6048"/>
        <c:crosses val="autoZero"/>
        <c:auto val="1"/>
        <c:lblAlgn val="ctr"/>
        <c:lblOffset val="100"/>
        <c:noMultiLvlLbl val="0"/>
      </c:catAx>
      <c:valAx>
        <c:axId val="16022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9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F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'Mar 25'!$B$103:$C$122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F</c:v>
                  </c:pt>
                  <c:pt idx="1">
                    <c:v>F</c:v>
                  </c:pt>
                  <c:pt idx="2">
                    <c:v>F</c:v>
                  </c:pt>
                  <c:pt idx="3">
                    <c:v>F</c:v>
                  </c:pt>
                  <c:pt idx="4">
                    <c:v>F</c:v>
                  </c:pt>
                  <c:pt idx="5">
                    <c:v>F</c:v>
                  </c:pt>
                  <c:pt idx="6">
                    <c:v>F</c:v>
                  </c:pt>
                  <c:pt idx="7">
                    <c:v>F</c:v>
                  </c:pt>
                  <c:pt idx="8">
                    <c:v>F</c:v>
                  </c:pt>
                  <c:pt idx="9">
                    <c:v>F</c:v>
                  </c:pt>
                  <c:pt idx="10">
                    <c:v>F</c:v>
                  </c:pt>
                  <c:pt idx="11">
                    <c:v>F</c:v>
                  </c:pt>
                  <c:pt idx="12">
                    <c:v>F</c:v>
                  </c:pt>
                  <c:pt idx="13">
                    <c:v>F</c:v>
                  </c:pt>
                  <c:pt idx="14">
                    <c:v>F</c:v>
                  </c:pt>
                  <c:pt idx="15">
                    <c:v>F</c:v>
                  </c:pt>
                  <c:pt idx="16">
                    <c:v>F</c:v>
                  </c:pt>
                  <c:pt idx="17">
                    <c:v>F</c:v>
                  </c:pt>
                  <c:pt idx="18">
                    <c:v>F</c:v>
                  </c:pt>
                  <c:pt idx="19">
                    <c:v>F</c:v>
                  </c:pt>
                </c:lvl>
              </c:multiLvlStrCache>
            </c:multiLvlStrRef>
          </c:cat>
          <c:val>
            <c:numRef>
              <c:f>'Mar 25'!$I$103:$I$122</c:f>
              <c:numCache>
                <c:formatCode>_(* #,##0.00_);_(* \(#,##0.00\);_(* "-"??_);_(@_)</c:formatCode>
                <c:ptCount val="20"/>
                <c:pt idx="0">
                  <c:v>122.76958092148305</c:v>
                </c:pt>
                <c:pt idx="1">
                  <c:v>105.16262754089416</c:v>
                </c:pt>
                <c:pt idx="2">
                  <c:v>29.073047333696781</c:v>
                </c:pt>
                <c:pt idx="3">
                  <c:v>25.886090408942145</c:v>
                </c:pt>
                <c:pt idx="4">
                  <c:v>47.561332011995582</c:v>
                </c:pt>
                <c:pt idx="5">
                  <c:v>101.49565982006538</c:v>
                </c:pt>
                <c:pt idx="6">
                  <c:v>55.308391499454686</c:v>
                </c:pt>
                <c:pt idx="7">
                  <c:v>97.757870834242041</c:v>
                </c:pt>
                <c:pt idx="8">
                  <c:v>58.105831466739311</c:v>
                </c:pt>
                <c:pt idx="9">
                  <c:v>47.199356657579003</c:v>
                </c:pt>
                <c:pt idx="10">
                  <c:v>122.56498615594323</c:v>
                </c:pt>
                <c:pt idx="11">
                  <c:v>68.209665272628087</c:v>
                </c:pt>
                <c:pt idx="12">
                  <c:v>67.281119798255133</c:v>
                </c:pt>
                <c:pt idx="13">
                  <c:v>20.28727595965098</c:v>
                </c:pt>
                <c:pt idx="14">
                  <c:v>28.628447170119898</c:v>
                </c:pt>
                <c:pt idx="15">
                  <c:v>63.669235283533204</c:v>
                </c:pt>
                <c:pt idx="16">
                  <c:v>75.700981303162436</c:v>
                </c:pt>
                <c:pt idx="17">
                  <c:v>178.76165992911666</c:v>
                </c:pt>
                <c:pt idx="18">
                  <c:v>74.194062164667343</c:v>
                </c:pt>
                <c:pt idx="19">
                  <c:v>143.90579400763355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2-4DA9-A05A-CBCF687FB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002432"/>
        <c:axId val="171369600"/>
      </c:barChart>
      <c:catAx>
        <c:axId val="15400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69600"/>
        <c:crosses val="autoZero"/>
        <c:auto val="1"/>
        <c:lblAlgn val="ctr"/>
        <c:lblOffset val="100"/>
        <c:noMultiLvlLbl val="0"/>
      </c:catAx>
      <c:valAx>
        <c:axId val="17136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00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G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'Mar 25'!$B$123:$C$142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G</c:v>
                  </c:pt>
                  <c:pt idx="1">
                    <c:v>G</c:v>
                  </c:pt>
                  <c:pt idx="2">
                    <c:v>G</c:v>
                  </c:pt>
                  <c:pt idx="3">
                    <c:v>G</c:v>
                  </c:pt>
                  <c:pt idx="4">
                    <c:v>G</c:v>
                  </c:pt>
                  <c:pt idx="5">
                    <c:v>G</c:v>
                  </c:pt>
                  <c:pt idx="6">
                    <c:v>G</c:v>
                  </c:pt>
                  <c:pt idx="7">
                    <c:v>G</c:v>
                  </c:pt>
                  <c:pt idx="8">
                    <c:v>G</c:v>
                  </c:pt>
                  <c:pt idx="9">
                    <c:v>G</c:v>
                  </c:pt>
                  <c:pt idx="10">
                    <c:v>G</c:v>
                  </c:pt>
                  <c:pt idx="11">
                    <c:v>G</c:v>
                  </c:pt>
                  <c:pt idx="12">
                    <c:v>G</c:v>
                  </c:pt>
                  <c:pt idx="13">
                    <c:v>G</c:v>
                  </c:pt>
                  <c:pt idx="14">
                    <c:v>G</c:v>
                  </c:pt>
                  <c:pt idx="15">
                    <c:v>G</c:v>
                  </c:pt>
                  <c:pt idx="16">
                    <c:v>G</c:v>
                  </c:pt>
                  <c:pt idx="17">
                    <c:v>G</c:v>
                  </c:pt>
                  <c:pt idx="18">
                    <c:v>G</c:v>
                  </c:pt>
                  <c:pt idx="19">
                    <c:v>G</c:v>
                  </c:pt>
                </c:lvl>
              </c:multiLvlStrCache>
            </c:multiLvlStrRef>
          </c:cat>
          <c:val>
            <c:numRef>
              <c:f>'Mar 25'!$I$123:$I$142</c:f>
              <c:numCache>
                <c:formatCode>_(* #,##0.00_);_(* \(#,##0.00\);_(* "-"??_);_(@_)</c:formatCode>
                <c:ptCount val="20"/>
                <c:pt idx="0">
                  <c:v>81.516194062159158</c:v>
                </c:pt>
                <c:pt idx="1">
                  <c:v>24.544420888767661</c:v>
                </c:pt>
                <c:pt idx="2">
                  <c:v>187.51988970010899</c:v>
                </c:pt>
                <c:pt idx="3">
                  <c:v>16.128493898582278</c:v>
                </c:pt>
                <c:pt idx="4">
                  <c:v>61.210163582333635</c:v>
                </c:pt>
                <c:pt idx="5">
                  <c:v>69.976262382769846</c:v>
                </c:pt>
                <c:pt idx="6">
                  <c:v>16.085214236641164</c:v>
                </c:pt>
                <c:pt idx="7">
                  <c:v>43.253038391493945</c:v>
                </c:pt>
                <c:pt idx="8">
                  <c:v>86.312367508178795</c:v>
                </c:pt>
                <c:pt idx="9">
                  <c:v>30.623246134132987</c:v>
                </c:pt>
                <c:pt idx="10">
                  <c:v>85.344476886586648</c:v>
                </c:pt>
                <c:pt idx="11">
                  <c:v>85.733993844056656</c:v>
                </c:pt>
                <c:pt idx="12">
                  <c:v>26.027732938931241</c:v>
                </c:pt>
                <c:pt idx="13">
                  <c:v>16.085214236641164</c:v>
                </c:pt>
                <c:pt idx="14">
                  <c:v>119.80689133587782</c:v>
                </c:pt>
                <c:pt idx="15">
                  <c:v>77.750863473282379</c:v>
                </c:pt>
                <c:pt idx="16">
                  <c:v>98.769041117775302</c:v>
                </c:pt>
                <c:pt idx="17">
                  <c:v>42.887128522355454</c:v>
                </c:pt>
                <c:pt idx="18">
                  <c:v>30.233729176662976</c:v>
                </c:pt>
                <c:pt idx="19">
                  <c:v>38.563096842966139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D-46EA-BC55-4D8898C11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7104"/>
        <c:axId val="171371904"/>
      </c:barChart>
      <c:catAx>
        <c:axId val="6276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71904"/>
        <c:crosses val="autoZero"/>
        <c:auto val="1"/>
        <c:lblAlgn val="ctr"/>
        <c:lblOffset val="100"/>
        <c:noMultiLvlLbl val="0"/>
      </c:catAx>
      <c:valAx>
        <c:axId val="17137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'Mar 25'!$B$143:$C$162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H</c:v>
                  </c:pt>
                  <c:pt idx="1">
                    <c:v>H</c:v>
                  </c:pt>
                  <c:pt idx="2">
                    <c:v>H</c:v>
                  </c:pt>
                  <c:pt idx="3">
                    <c:v>H</c:v>
                  </c:pt>
                  <c:pt idx="4">
                    <c:v>H</c:v>
                  </c:pt>
                  <c:pt idx="5">
                    <c:v>H</c:v>
                  </c:pt>
                  <c:pt idx="6">
                    <c:v>H</c:v>
                  </c:pt>
                  <c:pt idx="7">
                    <c:v>H</c:v>
                  </c:pt>
                  <c:pt idx="8">
                    <c:v>H</c:v>
                  </c:pt>
                  <c:pt idx="9">
                    <c:v>H</c:v>
                  </c:pt>
                  <c:pt idx="10">
                    <c:v>H</c:v>
                  </c:pt>
                  <c:pt idx="11">
                    <c:v>H</c:v>
                  </c:pt>
                  <c:pt idx="12">
                    <c:v>H</c:v>
                  </c:pt>
                  <c:pt idx="13">
                    <c:v>H</c:v>
                  </c:pt>
                  <c:pt idx="14">
                    <c:v>H</c:v>
                  </c:pt>
                  <c:pt idx="15">
                    <c:v>H</c:v>
                  </c:pt>
                  <c:pt idx="16">
                    <c:v>H</c:v>
                  </c:pt>
                  <c:pt idx="17">
                    <c:v>H</c:v>
                  </c:pt>
                  <c:pt idx="18">
                    <c:v>H</c:v>
                  </c:pt>
                  <c:pt idx="19">
                    <c:v>H</c:v>
                  </c:pt>
                </c:lvl>
              </c:multiLvlStrCache>
            </c:multiLvlStrRef>
          </c:cat>
          <c:val>
            <c:numRef>
              <c:f>'Mar 25'!$I$143:$I$162</c:f>
              <c:numCache>
                <c:formatCode>_(* #,##0.00_);_(* \(#,##0.00\);_(* "-"??_);_(@_)</c:formatCode>
                <c:ptCount val="20"/>
                <c:pt idx="0">
                  <c:v>78.813182448200592</c:v>
                </c:pt>
                <c:pt idx="1">
                  <c:v>49.815808947655341</c:v>
                </c:pt>
                <c:pt idx="2">
                  <c:v>55.548396897491763</c:v>
                </c:pt>
                <c:pt idx="3">
                  <c:v>72.128441935659708</c:v>
                </c:pt>
                <c:pt idx="4">
                  <c:v>194.31479662486362</c:v>
                </c:pt>
                <c:pt idx="5">
                  <c:v>91.222641881134081</c:v>
                </c:pt>
                <c:pt idx="6">
                  <c:v>77.927916635768753</c:v>
                </c:pt>
                <c:pt idx="7">
                  <c:v>78.939086919302014</c:v>
                </c:pt>
                <c:pt idx="8">
                  <c:v>60.9583546401308</c:v>
                </c:pt>
                <c:pt idx="9">
                  <c:v>92.721691990185334</c:v>
                </c:pt>
                <c:pt idx="10">
                  <c:v>35.655490463467771</c:v>
                </c:pt>
                <c:pt idx="11">
                  <c:v>91.946592589967224</c:v>
                </c:pt>
                <c:pt idx="12">
                  <c:v>120.72756778080692</c:v>
                </c:pt>
                <c:pt idx="13">
                  <c:v>68.666068980370724</c:v>
                </c:pt>
                <c:pt idx="14">
                  <c:v>40.136902731733855</c:v>
                </c:pt>
                <c:pt idx="15">
                  <c:v>76.708217071973763</c:v>
                </c:pt>
                <c:pt idx="16">
                  <c:v>408.27764171755723</c:v>
                </c:pt>
                <c:pt idx="17">
                  <c:v>109.80142039803702</c:v>
                </c:pt>
                <c:pt idx="18">
                  <c:v>66.297491117775309</c:v>
                </c:pt>
                <c:pt idx="19">
                  <c:v>138.06697416030528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4F-42DA-9E1B-952952A42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716032"/>
        <c:axId val="171374208"/>
      </c:barChart>
      <c:catAx>
        <c:axId val="17271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74208"/>
        <c:crosses val="autoZero"/>
        <c:auto val="1"/>
        <c:lblAlgn val="ctr"/>
        <c:lblOffset val="100"/>
        <c:noMultiLvlLbl val="0"/>
      </c:catAx>
      <c:valAx>
        <c:axId val="17137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71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'Mar 25'!$B$163:$C$182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I</c:v>
                  </c:pt>
                  <c:pt idx="1">
                    <c:v>I</c:v>
                  </c:pt>
                  <c:pt idx="2">
                    <c:v>I</c:v>
                  </c:pt>
                  <c:pt idx="3">
                    <c:v>I</c:v>
                  </c:pt>
                  <c:pt idx="4">
                    <c:v>I</c:v>
                  </c:pt>
                  <c:pt idx="5">
                    <c:v>I</c:v>
                  </c:pt>
                  <c:pt idx="6">
                    <c:v>I</c:v>
                  </c:pt>
                  <c:pt idx="7">
                    <c:v>I</c:v>
                  </c:pt>
                  <c:pt idx="8">
                    <c:v>I</c:v>
                  </c:pt>
                  <c:pt idx="9">
                    <c:v>I</c:v>
                  </c:pt>
                  <c:pt idx="10">
                    <c:v>I</c:v>
                  </c:pt>
                  <c:pt idx="11">
                    <c:v>I</c:v>
                  </c:pt>
                  <c:pt idx="12">
                    <c:v>I</c:v>
                  </c:pt>
                  <c:pt idx="13">
                    <c:v>I</c:v>
                  </c:pt>
                  <c:pt idx="14">
                    <c:v>I</c:v>
                  </c:pt>
                  <c:pt idx="15">
                    <c:v>I</c:v>
                  </c:pt>
                  <c:pt idx="16">
                    <c:v>I</c:v>
                  </c:pt>
                  <c:pt idx="17">
                    <c:v>I</c:v>
                  </c:pt>
                  <c:pt idx="18">
                    <c:v>I</c:v>
                  </c:pt>
                  <c:pt idx="19">
                    <c:v>I</c:v>
                  </c:pt>
                </c:lvl>
              </c:multiLvlStrCache>
            </c:multiLvlStrRef>
          </c:cat>
          <c:val>
            <c:numRef>
              <c:f>'Mar 25'!$I$163:$I$182</c:f>
              <c:numCache>
                <c:formatCode>_(* #,##0.00_);_(* \(#,##0.00\);_(* "-"??_);_(@_)</c:formatCode>
                <c:ptCount val="20"/>
                <c:pt idx="0">
                  <c:v>81.88210393129765</c:v>
                </c:pt>
                <c:pt idx="1">
                  <c:v>118.29210316793888</c:v>
                </c:pt>
                <c:pt idx="2">
                  <c:v>38.614245534351085</c:v>
                </c:pt>
                <c:pt idx="3">
                  <c:v>116.17533424754629</c:v>
                </c:pt>
                <c:pt idx="4">
                  <c:v>59.573405458015216</c:v>
                </c:pt>
                <c:pt idx="5">
                  <c:v>146.3058479880043</c:v>
                </c:pt>
                <c:pt idx="6">
                  <c:v>51.236168762268214</c:v>
                </c:pt>
                <c:pt idx="7">
                  <c:v>65.467308511450327</c:v>
                </c:pt>
                <c:pt idx="8">
                  <c:v>59.821279885496125</c:v>
                </c:pt>
                <c:pt idx="9">
                  <c:v>61.450168980370712</c:v>
                </c:pt>
                <c:pt idx="10">
                  <c:v>42.77696211014171</c:v>
                </c:pt>
                <c:pt idx="11">
                  <c:v>90.541970834242036</c:v>
                </c:pt>
                <c:pt idx="12">
                  <c:v>27.817937137404524</c:v>
                </c:pt>
                <c:pt idx="13">
                  <c:v>49.107596297709868</c:v>
                </c:pt>
                <c:pt idx="14">
                  <c:v>81.846693298800375</c:v>
                </c:pt>
                <c:pt idx="15">
                  <c:v>59.671768326063194</c:v>
                </c:pt>
                <c:pt idx="16">
                  <c:v>107.31480709378403</c:v>
                </c:pt>
                <c:pt idx="17">
                  <c:v>74.536364945474318</c:v>
                </c:pt>
                <c:pt idx="18">
                  <c:v>96.561778358778568</c:v>
                </c:pt>
                <c:pt idx="19">
                  <c:v>99.544140517993398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1-4576-8C33-A4CD8EBD2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716544"/>
        <c:axId val="176160768"/>
      </c:barChart>
      <c:catAx>
        <c:axId val="17271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6160768"/>
        <c:crosses val="autoZero"/>
        <c:auto val="1"/>
        <c:lblAlgn val="ctr"/>
        <c:lblOffset val="100"/>
        <c:noMultiLvlLbl val="0"/>
      </c:catAx>
      <c:valAx>
        <c:axId val="17616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71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'Abr 25'!$B$3:$C$22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A</c:v>
                  </c:pt>
                  <c:pt idx="1">
                    <c:v>A</c:v>
                  </c:pt>
                  <c:pt idx="2">
                    <c:v>A</c:v>
                  </c:pt>
                  <c:pt idx="3">
                    <c:v>A</c:v>
                  </c:pt>
                  <c:pt idx="4">
                    <c:v>A</c:v>
                  </c:pt>
                  <c:pt idx="5">
                    <c:v>A</c:v>
                  </c:pt>
                  <c:pt idx="6">
                    <c:v>A</c:v>
                  </c:pt>
                  <c:pt idx="7">
                    <c:v>A</c:v>
                  </c:pt>
                  <c:pt idx="8">
                    <c:v>A</c:v>
                  </c:pt>
                  <c:pt idx="9">
                    <c:v>A</c:v>
                  </c:pt>
                  <c:pt idx="10">
                    <c:v>A</c:v>
                  </c:pt>
                  <c:pt idx="11">
                    <c:v>A</c:v>
                  </c:pt>
                  <c:pt idx="12">
                    <c:v>A</c:v>
                  </c:pt>
                  <c:pt idx="13">
                    <c:v>A</c:v>
                  </c:pt>
                  <c:pt idx="14">
                    <c:v>A</c:v>
                  </c:pt>
                  <c:pt idx="15">
                    <c:v>A</c:v>
                  </c:pt>
                  <c:pt idx="16">
                    <c:v>A</c:v>
                  </c:pt>
                  <c:pt idx="17">
                    <c:v>A</c:v>
                  </c:pt>
                  <c:pt idx="18">
                    <c:v>A</c:v>
                  </c:pt>
                  <c:pt idx="19">
                    <c:v>A</c:v>
                  </c:pt>
                </c:lvl>
              </c:multiLvlStrCache>
            </c:multiLvlStrRef>
          </c:cat>
          <c:val>
            <c:numRef>
              <c:f>'Abr 25'!$I$3:$I$22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1-4FFC-90DF-244E2AE70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49184"/>
        <c:axId val="159471232"/>
      </c:barChart>
      <c:catAx>
        <c:axId val="6274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9471232"/>
        <c:crosses val="autoZero"/>
        <c:auto val="1"/>
        <c:lblAlgn val="ctr"/>
        <c:lblOffset val="100"/>
        <c:noMultiLvlLbl val="0"/>
      </c:catAx>
      <c:valAx>
        <c:axId val="15947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4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B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'Abr 25'!$B$23:$C$42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B</c:v>
                  </c:pt>
                  <c:pt idx="1">
                    <c:v>B</c:v>
                  </c:pt>
                  <c:pt idx="2">
                    <c:v>B</c:v>
                  </c:pt>
                  <c:pt idx="3">
                    <c:v>B</c:v>
                  </c:pt>
                  <c:pt idx="4">
                    <c:v>B</c:v>
                  </c:pt>
                  <c:pt idx="5">
                    <c:v>B</c:v>
                  </c:pt>
                  <c:pt idx="6">
                    <c:v>B</c:v>
                  </c:pt>
                  <c:pt idx="7">
                    <c:v>B</c:v>
                  </c:pt>
                  <c:pt idx="8">
                    <c:v>B</c:v>
                  </c:pt>
                  <c:pt idx="9">
                    <c:v>B</c:v>
                  </c:pt>
                  <c:pt idx="10">
                    <c:v>B</c:v>
                  </c:pt>
                  <c:pt idx="11">
                    <c:v>B</c:v>
                  </c:pt>
                  <c:pt idx="12">
                    <c:v>B</c:v>
                  </c:pt>
                  <c:pt idx="13">
                    <c:v>B</c:v>
                  </c:pt>
                  <c:pt idx="14">
                    <c:v>B</c:v>
                  </c:pt>
                  <c:pt idx="15">
                    <c:v>B</c:v>
                  </c:pt>
                  <c:pt idx="16">
                    <c:v>B</c:v>
                  </c:pt>
                  <c:pt idx="17">
                    <c:v>B</c:v>
                  </c:pt>
                  <c:pt idx="18">
                    <c:v>B</c:v>
                  </c:pt>
                  <c:pt idx="19">
                    <c:v>B</c:v>
                  </c:pt>
                </c:lvl>
              </c:multiLvlStrCache>
            </c:multiLvlStrRef>
          </c:cat>
          <c:val>
            <c:numRef>
              <c:f>'Abr 25'!$I$23:$I$42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3-48BB-85B4-12382307A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7616"/>
        <c:axId val="160219136"/>
      </c:barChart>
      <c:catAx>
        <c:axId val="6276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19136"/>
        <c:crosses val="autoZero"/>
        <c:auto val="1"/>
        <c:lblAlgn val="ctr"/>
        <c:lblOffset val="100"/>
        <c:noMultiLvlLbl val="0"/>
      </c:catAx>
      <c:valAx>
        <c:axId val="16021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'Abr 25'!$B$43:$C$62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C</c:v>
                  </c:pt>
                  <c:pt idx="1">
                    <c:v>C</c:v>
                  </c:pt>
                  <c:pt idx="2">
                    <c:v>C</c:v>
                  </c:pt>
                  <c:pt idx="3">
                    <c:v>C</c:v>
                  </c:pt>
                  <c:pt idx="4">
                    <c:v>C</c:v>
                  </c:pt>
                  <c:pt idx="5">
                    <c:v>C</c:v>
                  </c:pt>
                  <c:pt idx="6">
                    <c:v>C</c:v>
                  </c:pt>
                  <c:pt idx="7">
                    <c:v>C</c:v>
                  </c:pt>
                  <c:pt idx="8">
                    <c:v>C</c:v>
                  </c:pt>
                  <c:pt idx="9">
                    <c:v>C</c:v>
                  </c:pt>
                  <c:pt idx="10">
                    <c:v>C</c:v>
                  </c:pt>
                  <c:pt idx="11">
                    <c:v>C</c:v>
                  </c:pt>
                  <c:pt idx="12">
                    <c:v>C</c:v>
                  </c:pt>
                  <c:pt idx="13">
                    <c:v>C</c:v>
                  </c:pt>
                  <c:pt idx="14">
                    <c:v>C</c:v>
                  </c:pt>
                  <c:pt idx="15">
                    <c:v>C</c:v>
                  </c:pt>
                  <c:pt idx="16">
                    <c:v>C</c:v>
                  </c:pt>
                  <c:pt idx="17">
                    <c:v>C</c:v>
                  </c:pt>
                  <c:pt idx="18">
                    <c:v>C</c:v>
                  </c:pt>
                  <c:pt idx="19">
                    <c:v>C</c:v>
                  </c:pt>
                </c:lvl>
              </c:multiLvlStrCache>
            </c:multiLvlStrRef>
          </c:cat>
          <c:val>
            <c:numRef>
              <c:f>'Abr 25'!$I$43:$I$62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3-47F1-8972-EBB30315E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50208"/>
        <c:axId val="160221440"/>
      </c:barChart>
      <c:catAx>
        <c:axId val="627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1440"/>
        <c:crosses val="autoZero"/>
        <c:auto val="1"/>
        <c:lblAlgn val="ctr"/>
        <c:lblOffset val="100"/>
        <c:noMultiLvlLbl val="0"/>
      </c:catAx>
      <c:valAx>
        <c:axId val="16022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5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'Abr 25'!$B$63:$C$82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D</c:v>
                  </c:pt>
                  <c:pt idx="1">
                    <c:v>D</c:v>
                  </c:pt>
                  <c:pt idx="2">
                    <c:v>D</c:v>
                  </c:pt>
                  <c:pt idx="3">
                    <c:v>D</c:v>
                  </c:pt>
                  <c:pt idx="4">
                    <c:v>D</c:v>
                  </c:pt>
                  <c:pt idx="5">
                    <c:v>D</c:v>
                  </c:pt>
                  <c:pt idx="6">
                    <c:v>D</c:v>
                  </c:pt>
                  <c:pt idx="7">
                    <c:v>D</c:v>
                  </c:pt>
                  <c:pt idx="8">
                    <c:v>D</c:v>
                  </c:pt>
                  <c:pt idx="9">
                    <c:v>D</c:v>
                  </c:pt>
                  <c:pt idx="10">
                    <c:v>D</c:v>
                  </c:pt>
                  <c:pt idx="11">
                    <c:v>D</c:v>
                  </c:pt>
                  <c:pt idx="12">
                    <c:v>D</c:v>
                  </c:pt>
                  <c:pt idx="13">
                    <c:v>D</c:v>
                  </c:pt>
                  <c:pt idx="14">
                    <c:v>D</c:v>
                  </c:pt>
                  <c:pt idx="15">
                    <c:v>D</c:v>
                  </c:pt>
                  <c:pt idx="16">
                    <c:v>D</c:v>
                  </c:pt>
                  <c:pt idx="17">
                    <c:v>D</c:v>
                  </c:pt>
                  <c:pt idx="18">
                    <c:v>D</c:v>
                  </c:pt>
                  <c:pt idx="19">
                    <c:v>D</c:v>
                  </c:pt>
                </c:lvl>
              </c:multiLvlStrCache>
            </c:multiLvlStrRef>
          </c:cat>
          <c:val>
            <c:numRef>
              <c:f>'Abr 25'!$I$63:$I$82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254-985C-1567B43BF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9152"/>
        <c:axId val="160223744"/>
      </c:barChart>
      <c:catAx>
        <c:axId val="627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3744"/>
        <c:crosses val="autoZero"/>
        <c:auto val="1"/>
        <c:lblAlgn val="ctr"/>
        <c:lblOffset val="100"/>
        <c:noMultiLvlLbl val="0"/>
      </c:catAx>
      <c:valAx>
        <c:axId val="16022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'Abr 25'!$B$83:$C$102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E</c:v>
                  </c:pt>
                  <c:pt idx="1">
                    <c:v>E</c:v>
                  </c:pt>
                  <c:pt idx="2">
                    <c:v>E</c:v>
                  </c:pt>
                  <c:pt idx="3">
                    <c:v>E</c:v>
                  </c:pt>
                  <c:pt idx="4">
                    <c:v>E</c:v>
                  </c:pt>
                  <c:pt idx="5">
                    <c:v>E</c:v>
                  </c:pt>
                  <c:pt idx="6">
                    <c:v>E</c:v>
                  </c:pt>
                  <c:pt idx="7">
                    <c:v>E</c:v>
                  </c:pt>
                  <c:pt idx="8">
                    <c:v>E</c:v>
                  </c:pt>
                  <c:pt idx="9">
                    <c:v>E</c:v>
                  </c:pt>
                  <c:pt idx="10">
                    <c:v>E</c:v>
                  </c:pt>
                  <c:pt idx="11">
                    <c:v>E</c:v>
                  </c:pt>
                  <c:pt idx="12">
                    <c:v>E</c:v>
                  </c:pt>
                  <c:pt idx="13">
                    <c:v>E</c:v>
                  </c:pt>
                  <c:pt idx="14">
                    <c:v>E</c:v>
                  </c:pt>
                  <c:pt idx="15">
                    <c:v>E</c:v>
                  </c:pt>
                  <c:pt idx="16">
                    <c:v>E</c:v>
                  </c:pt>
                  <c:pt idx="17">
                    <c:v>E</c:v>
                  </c:pt>
                  <c:pt idx="18">
                    <c:v>E</c:v>
                  </c:pt>
                  <c:pt idx="19">
                    <c:v>E</c:v>
                  </c:pt>
                </c:lvl>
              </c:multiLvlStrCache>
            </c:multiLvlStrRef>
          </c:cat>
          <c:val>
            <c:numRef>
              <c:f>'Abr 25'!$I$83:$I$102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D0-4129-8BC9-E6BAA801D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9664"/>
        <c:axId val="160226048"/>
      </c:barChart>
      <c:catAx>
        <c:axId val="6276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6048"/>
        <c:crosses val="autoZero"/>
        <c:auto val="1"/>
        <c:lblAlgn val="ctr"/>
        <c:lblOffset val="100"/>
        <c:noMultiLvlLbl val="0"/>
      </c:catAx>
      <c:valAx>
        <c:axId val="16022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9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F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'Abr 25'!$B$103:$C$122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F</c:v>
                  </c:pt>
                  <c:pt idx="1">
                    <c:v>F</c:v>
                  </c:pt>
                  <c:pt idx="2">
                    <c:v>F</c:v>
                  </c:pt>
                  <c:pt idx="3">
                    <c:v>F</c:v>
                  </c:pt>
                  <c:pt idx="4">
                    <c:v>F</c:v>
                  </c:pt>
                  <c:pt idx="5">
                    <c:v>F</c:v>
                  </c:pt>
                  <c:pt idx="6">
                    <c:v>F</c:v>
                  </c:pt>
                  <c:pt idx="7">
                    <c:v>F</c:v>
                  </c:pt>
                  <c:pt idx="8">
                    <c:v>F</c:v>
                  </c:pt>
                  <c:pt idx="9">
                    <c:v>F</c:v>
                  </c:pt>
                  <c:pt idx="10">
                    <c:v>F</c:v>
                  </c:pt>
                  <c:pt idx="11">
                    <c:v>F</c:v>
                  </c:pt>
                  <c:pt idx="12">
                    <c:v>F</c:v>
                  </c:pt>
                  <c:pt idx="13">
                    <c:v>F</c:v>
                  </c:pt>
                  <c:pt idx="14">
                    <c:v>F</c:v>
                  </c:pt>
                  <c:pt idx="15">
                    <c:v>F</c:v>
                  </c:pt>
                  <c:pt idx="16">
                    <c:v>F</c:v>
                  </c:pt>
                  <c:pt idx="17">
                    <c:v>F</c:v>
                  </c:pt>
                  <c:pt idx="18">
                    <c:v>F</c:v>
                  </c:pt>
                  <c:pt idx="19">
                    <c:v>F</c:v>
                  </c:pt>
                </c:lvl>
              </c:multiLvlStrCache>
            </c:multiLvlStrRef>
          </c:cat>
          <c:val>
            <c:numRef>
              <c:f>'Abr 25'!$I$103:$I$122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F-47BE-BE1E-234640933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002432"/>
        <c:axId val="171369600"/>
      </c:barChart>
      <c:catAx>
        <c:axId val="15400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69600"/>
        <c:crosses val="autoZero"/>
        <c:auto val="1"/>
        <c:lblAlgn val="ctr"/>
        <c:lblOffset val="100"/>
        <c:noMultiLvlLbl val="0"/>
      </c:catAx>
      <c:valAx>
        <c:axId val="17136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00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G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'Abr 25'!$B$123:$C$142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G</c:v>
                  </c:pt>
                  <c:pt idx="1">
                    <c:v>G</c:v>
                  </c:pt>
                  <c:pt idx="2">
                    <c:v>G</c:v>
                  </c:pt>
                  <c:pt idx="3">
                    <c:v>G</c:v>
                  </c:pt>
                  <c:pt idx="4">
                    <c:v>G</c:v>
                  </c:pt>
                  <c:pt idx="5">
                    <c:v>G</c:v>
                  </c:pt>
                  <c:pt idx="6">
                    <c:v>G</c:v>
                  </c:pt>
                  <c:pt idx="7">
                    <c:v>G</c:v>
                  </c:pt>
                  <c:pt idx="8">
                    <c:v>G</c:v>
                  </c:pt>
                  <c:pt idx="9">
                    <c:v>G</c:v>
                  </c:pt>
                  <c:pt idx="10">
                    <c:v>G</c:v>
                  </c:pt>
                  <c:pt idx="11">
                    <c:v>G</c:v>
                  </c:pt>
                  <c:pt idx="12">
                    <c:v>G</c:v>
                  </c:pt>
                  <c:pt idx="13">
                    <c:v>G</c:v>
                  </c:pt>
                  <c:pt idx="14">
                    <c:v>G</c:v>
                  </c:pt>
                  <c:pt idx="15">
                    <c:v>G</c:v>
                  </c:pt>
                  <c:pt idx="16">
                    <c:v>G</c:v>
                  </c:pt>
                  <c:pt idx="17">
                    <c:v>G</c:v>
                  </c:pt>
                  <c:pt idx="18">
                    <c:v>G</c:v>
                  </c:pt>
                  <c:pt idx="19">
                    <c:v>G</c:v>
                  </c:pt>
                </c:lvl>
              </c:multiLvlStrCache>
            </c:multiLvlStrRef>
          </c:cat>
          <c:val>
            <c:numRef>
              <c:f>'Abr 25'!$I$123:$I$142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E-4844-AB6C-3834A6BD4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7104"/>
        <c:axId val="171371904"/>
      </c:barChart>
      <c:catAx>
        <c:axId val="6276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71904"/>
        <c:crosses val="autoZero"/>
        <c:auto val="1"/>
        <c:lblAlgn val="ctr"/>
        <c:lblOffset val="100"/>
        <c:noMultiLvlLbl val="0"/>
      </c:catAx>
      <c:valAx>
        <c:axId val="17137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'Abr 25'!$B$143:$C$162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H</c:v>
                  </c:pt>
                  <c:pt idx="1">
                    <c:v>H</c:v>
                  </c:pt>
                  <c:pt idx="2">
                    <c:v>H</c:v>
                  </c:pt>
                  <c:pt idx="3">
                    <c:v>H</c:v>
                  </c:pt>
                  <c:pt idx="4">
                    <c:v>H</c:v>
                  </c:pt>
                  <c:pt idx="5">
                    <c:v>H</c:v>
                  </c:pt>
                  <c:pt idx="6">
                    <c:v>H</c:v>
                  </c:pt>
                  <c:pt idx="7">
                    <c:v>H</c:v>
                  </c:pt>
                  <c:pt idx="8">
                    <c:v>H</c:v>
                  </c:pt>
                  <c:pt idx="9">
                    <c:v>H</c:v>
                  </c:pt>
                  <c:pt idx="10">
                    <c:v>H</c:v>
                  </c:pt>
                  <c:pt idx="11">
                    <c:v>H</c:v>
                  </c:pt>
                  <c:pt idx="12">
                    <c:v>H</c:v>
                  </c:pt>
                  <c:pt idx="13">
                    <c:v>H</c:v>
                  </c:pt>
                  <c:pt idx="14">
                    <c:v>H</c:v>
                  </c:pt>
                  <c:pt idx="15">
                    <c:v>H</c:v>
                  </c:pt>
                  <c:pt idx="16">
                    <c:v>H</c:v>
                  </c:pt>
                  <c:pt idx="17">
                    <c:v>H</c:v>
                  </c:pt>
                  <c:pt idx="18">
                    <c:v>H</c:v>
                  </c:pt>
                  <c:pt idx="19">
                    <c:v>H</c:v>
                  </c:pt>
                </c:lvl>
              </c:multiLvlStrCache>
            </c:multiLvlStrRef>
          </c:cat>
          <c:val>
            <c:numRef>
              <c:f>'Abr 25'!$I$143:$I$162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4-47BE-94DB-5E109CA5C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716032"/>
        <c:axId val="171374208"/>
      </c:barChart>
      <c:catAx>
        <c:axId val="17271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74208"/>
        <c:crosses val="autoZero"/>
        <c:auto val="1"/>
        <c:lblAlgn val="ctr"/>
        <c:lblOffset val="100"/>
        <c:noMultiLvlLbl val="0"/>
      </c:catAx>
      <c:valAx>
        <c:axId val="17137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71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'Abr 25'!$B$163:$C$182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I</c:v>
                  </c:pt>
                  <c:pt idx="1">
                    <c:v>I</c:v>
                  </c:pt>
                  <c:pt idx="2">
                    <c:v>I</c:v>
                  </c:pt>
                  <c:pt idx="3">
                    <c:v>I</c:v>
                  </c:pt>
                  <c:pt idx="4">
                    <c:v>I</c:v>
                  </c:pt>
                  <c:pt idx="5">
                    <c:v>I</c:v>
                  </c:pt>
                  <c:pt idx="6">
                    <c:v>I</c:v>
                  </c:pt>
                  <c:pt idx="7">
                    <c:v>I</c:v>
                  </c:pt>
                  <c:pt idx="8">
                    <c:v>I</c:v>
                  </c:pt>
                  <c:pt idx="9">
                    <c:v>I</c:v>
                  </c:pt>
                  <c:pt idx="10">
                    <c:v>I</c:v>
                  </c:pt>
                  <c:pt idx="11">
                    <c:v>I</c:v>
                  </c:pt>
                  <c:pt idx="12">
                    <c:v>I</c:v>
                  </c:pt>
                  <c:pt idx="13">
                    <c:v>I</c:v>
                  </c:pt>
                  <c:pt idx="14">
                    <c:v>I</c:v>
                  </c:pt>
                  <c:pt idx="15">
                    <c:v>I</c:v>
                  </c:pt>
                  <c:pt idx="16">
                    <c:v>I</c:v>
                  </c:pt>
                  <c:pt idx="17">
                    <c:v>I</c:v>
                  </c:pt>
                  <c:pt idx="18">
                    <c:v>I</c:v>
                  </c:pt>
                  <c:pt idx="19">
                    <c:v>I</c:v>
                  </c:pt>
                </c:lvl>
              </c:multiLvlStrCache>
            </c:multiLvlStrRef>
          </c:cat>
          <c:val>
            <c:numRef>
              <c:f>'Abr 25'!$I$163:$I$182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0-4343-98DD-1C4A48BD9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716544"/>
        <c:axId val="176160768"/>
      </c:barChart>
      <c:catAx>
        <c:axId val="17271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6160768"/>
        <c:crosses val="autoZero"/>
        <c:auto val="1"/>
        <c:lblAlgn val="ctr"/>
        <c:lblOffset val="100"/>
        <c:noMultiLvlLbl val="0"/>
      </c:catAx>
      <c:valAx>
        <c:axId val="17616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71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'May 25'!$B$3:$C$22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A</c:v>
                  </c:pt>
                  <c:pt idx="1">
                    <c:v>A</c:v>
                  </c:pt>
                  <c:pt idx="2">
                    <c:v>A</c:v>
                  </c:pt>
                  <c:pt idx="3">
                    <c:v>A</c:v>
                  </c:pt>
                  <c:pt idx="4">
                    <c:v>A</c:v>
                  </c:pt>
                  <c:pt idx="5">
                    <c:v>A</c:v>
                  </c:pt>
                  <c:pt idx="6">
                    <c:v>A</c:v>
                  </c:pt>
                  <c:pt idx="7">
                    <c:v>A</c:v>
                  </c:pt>
                  <c:pt idx="8">
                    <c:v>A</c:v>
                  </c:pt>
                  <c:pt idx="9">
                    <c:v>A</c:v>
                  </c:pt>
                  <c:pt idx="10">
                    <c:v>A</c:v>
                  </c:pt>
                  <c:pt idx="11">
                    <c:v>A</c:v>
                  </c:pt>
                  <c:pt idx="12">
                    <c:v>A</c:v>
                  </c:pt>
                  <c:pt idx="13">
                    <c:v>A</c:v>
                  </c:pt>
                  <c:pt idx="14">
                    <c:v>A</c:v>
                  </c:pt>
                  <c:pt idx="15">
                    <c:v>A</c:v>
                  </c:pt>
                  <c:pt idx="16">
                    <c:v>A</c:v>
                  </c:pt>
                  <c:pt idx="17">
                    <c:v>A</c:v>
                  </c:pt>
                  <c:pt idx="18">
                    <c:v>A</c:v>
                  </c:pt>
                  <c:pt idx="19">
                    <c:v>A</c:v>
                  </c:pt>
                </c:lvl>
              </c:multiLvlStrCache>
            </c:multiLvlStrRef>
          </c:cat>
          <c:val>
            <c:numRef>
              <c:f>'May 25'!$I$3:$I$22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4-4952-8793-9DB158C4C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49184"/>
        <c:axId val="159471232"/>
      </c:barChart>
      <c:catAx>
        <c:axId val="6274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9471232"/>
        <c:crosses val="autoZero"/>
        <c:auto val="1"/>
        <c:lblAlgn val="ctr"/>
        <c:lblOffset val="100"/>
        <c:noMultiLvlLbl val="0"/>
      </c:catAx>
      <c:valAx>
        <c:axId val="15947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4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B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'May 25'!$B$23:$C$42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B</c:v>
                  </c:pt>
                  <c:pt idx="1">
                    <c:v>B</c:v>
                  </c:pt>
                  <c:pt idx="2">
                    <c:v>B</c:v>
                  </c:pt>
                  <c:pt idx="3">
                    <c:v>B</c:v>
                  </c:pt>
                  <c:pt idx="4">
                    <c:v>B</c:v>
                  </c:pt>
                  <c:pt idx="5">
                    <c:v>B</c:v>
                  </c:pt>
                  <c:pt idx="6">
                    <c:v>B</c:v>
                  </c:pt>
                  <c:pt idx="7">
                    <c:v>B</c:v>
                  </c:pt>
                  <c:pt idx="8">
                    <c:v>B</c:v>
                  </c:pt>
                  <c:pt idx="9">
                    <c:v>B</c:v>
                  </c:pt>
                  <c:pt idx="10">
                    <c:v>B</c:v>
                  </c:pt>
                  <c:pt idx="11">
                    <c:v>B</c:v>
                  </c:pt>
                  <c:pt idx="12">
                    <c:v>B</c:v>
                  </c:pt>
                  <c:pt idx="13">
                    <c:v>B</c:v>
                  </c:pt>
                  <c:pt idx="14">
                    <c:v>B</c:v>
                  </c:pt>
                  <c:pt idx="15">
                    <c:v>B</c:v>
                  </c:pt>
                  <c:pt idx="16">
                    <c:v>B</c:v>
                  </c:pt>
                  <c:pt idx="17">
                    <c:v>B</c:v>
                  </c:pt>
                  <c:pt idx="18">
                    <c:v>B</c:v>
                  </c:pt>
                  <c:pt idx="19">
                    <c:v>B</c:v>
                  </c:pt>
                </c:lvl>
              </c:multiLvlStrCache>
            </c:multiLvlStrRef>
          </c:cat>
          <c:val>
            <c:numRef>
              <c:f>'May 25'!$I$23:$I$42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0-4DFF-A3D4-0EAA05539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7616"/>
        <c:axId val="160219136"/>
      </c:barChart>
      <c:catAx>
        <c:axId val="6276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19136"/>
        <c:crosses val="autoZero"/>
        <c:auto val="1"/>
        <c:lblAlgn val="ctr"/>
        <c:lblOffset val="100"/>
        <c:noMultiLvlLbl val="0"/>
      </c:catAx>
      <c:valAx>
        <c:axId val="16021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'May 25'!$B$43:$C$62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C</c:v>
                  </c:pt>
                  <c:pt idx="1">
                    <c:v>C</c:v>
                  </c:pt>
                  <c:pt idx="2">
                    <c:v>C</c:v>
                  </c:pt>
                  <c:pt idx="3">
                    <c:v>C</c:v>
                  </c:pt>
                  <c:pt idx="4">
                    <c:v>C</c:v>
                  </c:pt>
                  <c:pt idx="5">
                    <c:v>C</c:v>
                  </c:pt>
                  <c:pt idx="6">
                    <c:v>C</c:v>
                  </c:pt>
                  <c:pt idx="7">
                    <c:v>C</c:v>
                  </c:pt>
                  <c:pt idx="8">
                    <c:v>C</c:v>
                  </c:pt>
                  <c:pt idx="9">
                    <c:v>C</c:v>
                  </c:pt>
                  <c:pt idx="10">
                    <c:v>C</c:v>
                  </c:pt>
                  <c:pt idx="11">
                    <c:v>C</c:v>
                  </c:pt>
                  <c:pt idx="12">
                    <c:v>C</c:v>
                  </c:pt>
                  <c:pt idx="13">
                    <c:v>C</c:v>
                  </c:pt>
                  <c:pt idx="14">
                    <c:v>C</c:v>
                  </c:pt>
                  <c:pt idx="15">
                    <c:v>C</c:v>
                  </c:pt>
                  <c:pt idx="16">
                    <c:v>C</c:v>
                  </c:pt>
                  <c:pt idx="17">
                    <c:v>C</c:v>
                  </c:pt>
                  <c:pt idx="18">
                    <c:v>C</c:v>
                  </c:pt>
                  <c:pt idx="19">
                    <c:v>C</c:v>
                  </c:pt>
                </c:lvl>
              </c:multiLvlStrCache>
            </c:multiLvlStrRef>
          </c:cat>
          <c:val>
            <c:numRef>
              <c:f>'May 25'!$I$43:$I$62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F-4490-88DB-A3B00F548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50208"/>
        <c:axId val="160221440"/>
      </c:barChart>
      <c:catAx>
        <c:axId val="627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1440"/>
        <c:crosses val="autoZero"/>
        <c:auto val="1"/>
        <c:lblAlgn val="ctr"/>
        <c:lblOffset val="100"/>
        <c:noMultiLvlLbl val="0"/>
      </c:catAx>
      <c:valAx>
        <c:axId val="16022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5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'May 25'!$B$63:$C$82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D</c:v>
                  </c:pt>
                  <c:pt idx="1">
                    <c:v>D</c:v>
                  </c:pt>
                  <c:pt idx="2">
                    <c:v>D</c:v>
                  </c:pt>
                  <c:pt idx="3">
                    <c:v>D</c:v>
                  </c:pt>
                  <c:pt idx="4">
                    <c:v>D</c:v>
                  </c:pt>
                  <c:pt idx="5">
                    <c:v>D</c:v>
                  </c:pt>
                  <c:pt idx="6">
                    <c:v>D</c:v>
                  </c:pt>
                  <c:pt idx="7">
                    <c:v>D</c:v>
                  </c:pt>
                  <c:pt idx="8">
                    <c:v>D</c:v>
                  </c:pt>
                  <c:pt idx="9">
                    <c:v>D</c:v>
                  </c:pt>
                  <c:pt idx="10">
                    <c:v>D</c:v>
                  </c:pt>
                  <c:pt idx="11">
                    <c:v>D</c:v>
                  </c:pt>
                  <c:pt idx="12">
                    <c:v>D</c:v>
                  </c:pt>
                  <c:pt idx="13">
                    <c:v>D</c:v>
                  </c:pt>
                  <c:pt idx="14">
                    <c:v>D</c:v>
                  </c:pt>
                  <c:pt idx="15">
                    <c:v>D</c:v>
                  </c:pt>
                  <c:pt idx="16">
                    <c:v>D</c:v>
                  </c:pt>
                  <c:pt idx="17">
                    <c:v>D</c:v>
                  </c:pt>
                  <c:pt idx="18">
                    <c:v>D</c:v>
                  </c:pt>
                  <c:pt idx="19">
                    <c:v>D</c:v>
                  </c:pt>
                </c:lvl>
              </c:multiLvlStrCache>
            </c:multiLvlStrRef>
          </c:cat>
          <c:val>
            <c:numRef>
              <c:f>'May 25'!$I$63:$I$82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A-47C3-ACDE-C0DAF4E20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9152"/>
        <c:axId val="160223744"/>
      </c:barChart>
      <c:catAx>
        <c:axId val="627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3744"/>
        <c:crosses val="autoZero"/>
        <c:auto val="1"/>
        <c:lblAlgn val="ctr"/>
        <c:lblOffset val="100"/>
        <c:noMultiLvlLbl val="0"/>
      </c:catAx>
      <c:valAx>
        <c:axId val="16022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'May 25'!$B$83:$C$102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E</c:v>
                  </c:pt>
                  <c:pt idx="1">
                    <c:v>E</c:v>
                  </c:pt>
                  <c:pt idx="2">
                    <c:v>E</c:v>
                  </c:pt>
                  <c:pt idx="3">
                    <c:v>E</c:v>
                  </c:pt>
                  <c:pt idx="4">
                    <c:v>E</c:v>
                  </c:pt>
                  <c:pt idx="5">
                    <c:v>E</c:v>
                  </c:pt>
                  <c:pt idx="6">
                    <c:v>E</c:v>
                  </c:pt>
                  <c:pt idx="7">
                    <c:v>E</c:v>
                  </c:pt>
                  <c:pt idx="8">
                    <c:v>E</c:v>
                  </c:pt>
                  <c:pt idx="9">
                    <c:v>E</c:v>
                  </c:pt>
                  <c:pt idx="10">
                    <c:v>E</c:v>
                  </c:pt>
                  <c:pt idx="11">
                    <c:v>E</c:v>
                  </c:pt>
                  <c:pt idx="12">
                    <c:v>E</c:v>
                  </c:pt>
                  <c:pt idx="13">
                    <c:v>E</c:v>
                  </c:pt>
                  <c:pt idx="14">
                    <c:v>E</c:v>
                  </c:pt>
                  <c:pt idx="15">
                    <c:v>E</c:v>
                  </c:pt>
                  <c:pt idx="16">
                    <c:v>E</c:v>
                  </c:pt>
                  <c:pt idx="17">
                    <c:v>E</c:v>
                  </c:pt>
                  <c:pt idx="18">
                    <c:v>E</c:v>
                  </c:pt>
                  <c:pt idx="19">
                    <c:v>E</c:v>
                  </c:pt>
                </c:lvl>
              </c:multiLvlStrCache>
            </c:multiLvlStrRef>
          </c:cat>
          <c:val>
            <c:numRef>
              <c:f>'May 25'!$I$83:$I$102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9B-49F1-8864-0399EBEF7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9664"/>
        <c:axId val="160226048"/>
      </c:barChart>
      <c:catAx>
        <c:axId val="6276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6048"/>
        <c:crosses val="autoZero"/>
        <c:auto val="1"/>
        <c:lblAlgn val="ctr"/>
        <c:lblOffset val="100"/>
        <c:noMultiLvlLbl val="0"/>
      </c:catAx>
      <c:valAx>
        <c:axId val="16022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9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F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'May 25'!$B$103:$C$122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F</c:v>
                  </c:pt>
                  <c:pt idx="1">
                    <c:v>F</c:v>
                  </c:pt>
                  <c:pt idx="2">
                    <c:v>F</c:v>
                  </c:pt>
                  <c:pt idx="3">
                    <c:v>F</c:v>
                  </c:pt>
                  <c:pt idx="4">
                    <c:v>F</c:v>
                  </c:pt>
                  <c:pt idx="5">
                    <c:v>F</c:v>
                  </c:pt>
                  <c:pt idx="6">
                    <c:v>F</c:v>
                  </c:pt>
                  <c:pt idx="7">
                    <c:v>F</c:v>
                  </c:pt>
                  <c:pt idx="8">
                    <c:v>F</c:v>
                  </c:pt>
                  <c:pt idx="9">
                    <c:v>F</c:v>
                  </c:pt>
                  <c:pt idx="10">
                    <c:v>F</c:v>
                  </c:pt>
                  <c:pt idx="11">
                    <c:v>F</c:v>
                  </c:pt>
                  <c:pt idx="12">
                    <c:v>F</c:v>
                  </c:pt>
                  <c:pt idx="13">
                    <c:v>F</c:v>
                  </c:pt>
                  <c:pt idx="14">
                    <c:v>F</c:v>
                  </c:pt>
                  <c:pt idx="15">
                    <c:v>F</c:v>
                  </c:pt>
                  <c:pt idx="16">
                    <c:v>F</c:v>
                  </c:pt>
                  <c:pt idx="17">
                    <c:v>F</c:v>
                  </c:pt>
                  <c:pt idx="18">
                    <c:v>F</c:v>
                  </c:pt>
                  <c:pt idx="19">
                    <c:v>F</c:v>
                  </c:pt>
                </c:lvl>
              </c:multiLvlStrCache>
            </c:multiLvlStrRef>
          </c:cat>
          <c:val>
            <c:numRef>
              <c:f>'May 25'!$I$103:$I$122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A-48E4-861F-2A4D613EE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002432"/>
        <c:axId val="171369600"/>
      </c:barChart>
      <c:catAx>
        <c:axId val="15400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69600"/>
        <c:crosses val="autoZero"/>
        <c:auto val="1"/>
        <c:lblAlgn val="ctr"/>
        <c:lblOffset val="100"/>
        <c:noMultiLvlLbl val="0"/>
      </c:catAx>
      <c:valAx>
        <c:axId val="17136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00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G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'May 25'!$B$123:$C$142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G</c:v>
                  </c:pt>
                  <c:pt idx="1">
                    <c:v>G</c:v>
                  </c:pt>
                  <c:pt idx="2">
                    <c:v>G</c:v>
                  </c:pt>
                  <c:pt idx="3">
                    <c:v>G</c:v>
                  </c:pt>
                  <c:pt idx="4">
                    <c:v>G</c:v>
                  </c:pt>
                  <c:pt idx="5">
                    <c:v>G</c:v>
                  </c:pt>
                  <c:pt idx="6">
                    <c:v>G</c:v>
                  </c:pt>
                  <c:pt idx="7">
                    <c:v>G</c:v>
                  </c:pt>
                  <c:pt idx="8">
                    <c:v>G</c:v>
                  </c:pt>
                  <c:pt idx="9">
                    <c:v>G</c:v>
                  </c:pt>
                  <c:pt idx="10">
                    <c:v>G</c:v>
                  </c:pt>
                  <c:pt idx="11">
                    <c:v>G</c:v>
                  </c:pt>
                  <c:pt idx="12">
                    <c:v>G</c:v>
                  </c:pt>
                  <c:pt idx="13">
                    <c:v>G</c:v>
                  </c:pt>
                  <c:pt idx="14">
                    <c:v>G</c:v>
                  </c:pt>
                  <c:pt idx="15">
                    <c:v>G</c:v>
                  </c:pt>
                  <c:pt idx="16">
                    <c:v>G</c:v>
                  </c:pt>
                  <c:pt idx="17">
                    <c:v>G</c:v>
                  </c:pt>
                  <c:pt idx="18">
                    <c:v>G</c:v>
                  </c:pt>
                  <c:pt idx="19">
                    <c:v>G</c:v>
                  </c:pt>
                </c:lvl>
              </c:multiLvlStrCache>
            </c:multiLvlStrRef>
          </c:cat>
          <c:val>
            <c:numRef>
              <c:f>'May 25'!$I$123:$I$142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A-4772-A730-0F909CE97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7104"/>
        <c:axId val="171371904"/>
      </c:barChart>
      <c:catAx>
        <c:axId val="6276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71904"/>
        <c:crosses val="autoZero"/>
        <c:auto val="1"/>
        <c:lblAlgn val="ctr"/>
        <c:lblOffset val="100"/>
        <c:noMultiLvlLbl val="0"/>
      </c:catAx>
      <c:valAx>
        <c:axId val="17137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'May 25'!$B$143:$C$162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H</c:v>
                  </c:pt>
                  <c:pt idx="1">
                    <c:v>H</c:v>
                  </c:pt>
                  <c:pt idx="2">
                    <c:v>H</c:v>
                  </c:pt>
                  <c:pt idx="3">
                    <c:v>H</c:v>
                  </c:pt>
                  <c:pt idx="4">
                    <c:v>H</c:v>
                  </c:pt>
                  <c:pt idx="5">
                    <c:v>H</c:v>
                  </c:pt>
                  <c:pt idx="6">
                    <c:v>H</c:v>
                  </c:pt>
                  <c:pt idx="7">
                    <c:v>H</c:v>
                  </c:pt>
                  <c:pt idx="8">
                    <c:v>H</c:v>
                  </c:pt>
                  <c:pt idx="9">
                    <c:v>H</c:v>
                  </c:pt>
                  <c:pt idx="10">
                    <c:v>H</c:v>
                  </c:pt>
                  <c:pt idx="11">
                    <c:v>H</c:v>
                  </c:pt>
                  <c:pt idx="12">
                    <c:v>H</c:v>
                  </c:pt>
                  <c:pt idx="13">
                    <c:v>H</c:v>
                  </c:pt>
                  <c:pt idx="14">
                    <c:v>H</c:v>
                  </c:pt>
                  <c:pt idx="15">
                    <c:v>H</c:v>
                  </c:pt>
                  <c:pt idx="16">
                    <c:v>H</c:v>
                  </c:pt>
                  <c:pt idx="17">
                    <c:v>H</c:v>
                  </c:pt>
                  <c:pt idx="18">
                    <c:v>H</c:v>
                  </c:pt>
                  <c:pt idx="19">
                    <c:v>H</c:v>
                  </c:pt>
                </c:lvl>
              </c:multiLvlStrCache>
            </c:multiLvlStrRef>
          </c:cat>
          <c:val>
            <c:numRef>
              <c:f>'May 25'!$I$143:$I$162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2-4C7B-AFE0-499AD1C28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716032"/>
        <c:axId val="171374208"/>
      </c:barChart>
      <c:catAx>
        <c:axId val="17271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74208"/>
        <c:crosses val="autoZero"/>
        <c:auto val="1"/>
        <c:lblAlgn val="ctr"/>
        <c:lblOffset val="100"/>
        <c:noMultiLvlLbl val="0"/>
      </c:catAx>
      <c:valAx>
        <c:axId val="17137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71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'May 25'!$B$163:$C$182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I</c:v>
                  </c:pt>
                  <c:pt idx="1">
                    <c:v>I</c:v>
                  </c:pt>
                  <c:pt idx="2">
                    <c:v>I</c:v>
                  </c:pt>
                  <c:pt idx="3">
                    <c:v>I</c:v>
                  </c:pt>
                  <c:pt idx="4">
                    <c:v>I</c:v>
                  </c:pt>
                  <c:pt idx="5">
                    <c:v>I</c:v>
                  </c:pt>
                  <c:pt idx="6">
                    <c:v>I</c:v>
                  </c:pt>
                  <c:pt idx="7">
                    <c:v>I</c:v>
                  </c:pt>
                  <c:pt idx="8">
                    <c:v>I</c:v>
                  </c:pt>
                  <c:pt idx="9">
                    <c:v>I</c:v>
                  </c:pt>
                  <c:pt idx="10">
                    <c:v>I</c:v>
                  </c:pt>
                  <c:pt idx="11">
                    <c:v>I</c:v>
                  </c:pt>
                  <c:pt idx="12">
                    <c:v>I</c:v>
                  </c:pt>
                  <c:pt idx="13">
                    <c:v>I</c:v>
                  </c:pt>
                  <c:pt idx="14">
                    <c:v>I</c:v>
                  </c:pt>
                  <c:pt idx="15">
                    <c:v>I</c:v>
                  </c:pt>
                  <c:pt idx="16">
                    <c:v>I</c:v>
                  </c:pt>
                  <c:pt idx="17">
                    <c:v>I</c:v>
                  </c:pt>
                  <c:pt idx="18">
                    <c:v>I</c:v>
                  </c:pt>
                  <c:pt idx="19">
                    <c:v>I</c:v>
                  </c:pt>
                </c:lvl>
              </c:multiLvlStrCache>
            </c:multiLvlStrRef>
          </c:cat>
          <c:val>
            <c:numRef>
              <c:f>'May 25'!$I$163:$I$182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70-4CE0-A393-58FA78EA9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716544"/>
        <c:axId val="176160768"/>
      </c:barChart>
      <c:catAx>
        <c:axId val="17271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6160768"/>
        <c:crosses val="autoZero"/>
        <c:auto val="1"/>
        <c:lblAlgn val="ctr"/>
        <c:lblOffset val="100"/>
        <c:noMultiLvlLbl val="0"/>
      </c:catAx>
      <c:valAx>
        <c:axId val="17616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71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'Jun 25'!$B$3:$C$22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A</c:v>
                  </c:pt>
                  <c:pt idx="1">
                    <c:v>A</c:v>
                  </c:pt>
                  <c:pt idx="2">
                    <c:v>A</c:v>
                  </c:pt>
                  <c:pt idx="3">
                    <c:v>A</c:v>
                  </c:pt>
                  <c:pt idx="4">
                    <c:v>A</c:v>
                  </c:pt>
                  <c:pt idx="5">
                    <c:v>A</c:v>
                  </c:pt>
                  <c:pt idx="6">
                    <c:v>A</c:v>
                  </c:pt>
                  <c:pt idx="7">
                    <c:v>A</c:v>
                  </c:pt>
                  <c:pt idx="8">
                    <c:v>A</c:v>
                  </c:pt>
                  <c:pt idx="9">
                    <c:v>A</c:v>
                  </c:pt>
                  <c:pt idx="10">
                    <c:v>A</c:v>
                  </c:pt>
                  <c:pt idx="11">
                    <c:v>A</c:v>
                  </c:pt>
                  <c:pt idx="12">
                    <c:v>A</c:v>
                  </c:pt>
                  <c:pt idx="13">
                    <c:v>A</c:v>
                  </c:pt>
                  <c:pt idx="14">
                    <c:v>A</c:v>
                  </c:pt>
                  <c:pt idx="15">
                    <c:v>A</c:v>
                  </c:pt>
                  <c:pt idx="16">
                    <c:v>A</c:v>
                  </c:pt>
                  <c:pt idx="17">
                    <c:v>A</c:v>
                  </c:pt>
                  <c:pt idx="18">
                    <c:v>A</c:v>
                  </c:pt>
                  <c:pt idx="19">
                    <c:v>A</c:v>
                  </c:pt>
                </c:lvl>
              </c:multiLvlStrCache>
            </c:multiLvlStrRef>
          </c:cat>
          <c:val>
            <c:numRef>
              <c:f>'Jun 25'!$I$3:$I$22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A-416F-B598-43459BFEA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49184"/>
        <c:axId val="159471232"/>
      </c:barChart>
      <c:catAx>
        <c:axId val="6274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9471232"/>
        <c:crosses val="autoZero"/>
        <c:auto val="1"/>
        <c:lblAlgn val="ctr"/>
        <c:lblOffset val="100"/>
        <c:noMultiLvlLbl val="0"/>
      </c:catAx>
      <c:valAx>
        <c:axId val="15947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4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B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'Jun 25'!$B$23:$C$42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B</c:v>
                  </c:pt>
                  <c:pt idx="1">
                    <c:v>B</c:v>
                  </c:pt>
                  <c:pt idx="2">
                    <c:v>B</c:v>
                  </c:pt>
                  <c:pt idx="3">
                    <c:v>B</c:v>
                  </c:pt>
                  <c:pt idx="4">
                    <c:v>B</c:v>
                  </c:pt>
                  <c:pt idx="5">
                    <c:v>B</c:v>
                  </c:pt>
                  <c:pt idx="6">
                    <c:v>B</c:v>
                  </c:pt>
                  <c:pt idx="7">
                    <c:v>B</c:v>
                  </c:pt>
                  <c:pt idx="8">
                    <c:v>B</c:v>
                  </c:pt>
                  <c:pt idx="9">
                    <c:v>B</c:v>
                  </c:pt>
                  <c:pt idx="10">
                    <c:v>B</c:v>
                  </c:pt>
                  <c:pt idx="11">
                    <c:v>B</c:v>
                  </c:pt>
                  <c:pt idx="12">
                    <c:v>B</c:v>
                  </c:pt>
                  <c:pt idx="13">
                    <c:v>B</c:v>
                  </c:pt>
                  <c:pt idx="14">
                    <c:v>B</c:v>
                  </c:pt>
                  <c:pt idx="15">
                    <c:v>B</c:v>
                  </c:pt>
                  <c:pt idx="16">
                    <c:v>B</c:v>
                  </c:pt>
                  <c:pt idx="17">
                    <c:v>B</c:v>
                  </c:pt>
                  <c:pt idx="18">
                    <c:v>B</c:v>
                  </c:pt>
                  <c:pt idx="19">
                    <c:v>B</c:v>
                  </c:pt>
                </c:lvl>
              </c:multiLvlStrCache>
            </c:multiLvlStrRef>
          </c:cat>
          <c:val>
            <c:numRef>
              <c:f>'Jun 25'!$I$23:$I$42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B-4ED4-80D4-511440998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7616"/>
        <c:axId val="160219136"/>
      </c:barChart>
      <c:catAx>
        <c:axId val="6276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19136"/>
        <c:crosses val="autoZero"/>
        <c:auto val="1"/>
        <c:lblAlgn val="ctr"/>
        <c:lblOffset val="100"/>
        <c:noMultiLvlLbl val="0"/>
      </c:catAx>
      <c:valAx>
        <c:axId val="16021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'Jun 25'!$B$43:$C$62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C</c:v>
                  </c:pt>
                  <c:pt idx="1">
                    <c:v>C</c:v>
                  </c:pt>
                  <c:pt idx="2">
                    <c:v>C</c:v>
                  </c:pt>
                  <c:pt idx="3">
                    <c:v>C</c:v>
                  </c:pt>
                  <c:pt idx="4">
                    <c:v>C</c:v>
                  </c:pt>
                  <c:pt idx="5">
                    <c:v>C</c:v>
                  </c:pt>
                  <c:pt idx="6">
                    <c:v>C</c:v>
                  </c:pt>
                  <c:pt idx="7">
                    <c:v>C</c:v>
                  </c:pt>
                  <c:pt idx="8">
                    <c:v>C</c:v>
                  </c:pt>
                  <c:pt idx="9">
                    <c:v>C</c:v>
                  </c:pt>
                  <c:pt idx="10">
                    <c:v>C</c:v>
                  </c:pt>
                  <c:pt idx="11">
                    <c:v>C</c:v>
                  </c:pt>
                  <c:pt idx="12">
                    <c:v>C</c:v>
                  </c:pt>
                  <c:pt idx="13">
                    <c:v>C</c:v>
                  </c:pt>
                  <c:pt idx="14">
                    <c:v>C</c:v>
                  </c:pt>
                  <c:pt idx="15">
                    <c:v>C</c:v>
                  </c:pt>
                  <c:pt idx="16">
                    <c:v>C</c:v>
                  </c:pt>
                  <c:pt idx="17">
                    <c:v>C</c:v>
                  </c:pt>
                  <c:pt idx="18">
                    <c:v>C</c:v>
                  </c:pt>
                  <c:pt idx="19">
                    <c:v>C</c:v>
                  </c:pt>
                </c:lvl>
              </c:multiLvlStrCache>
            </c:multiLvlStrRef>
          </c:cat>
          <c:val>
            <c:numRef>
              <c:f>'Jun 25'!$I$43:$I$62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1-42F6-A117-69DAADBF0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50208"/>
        <c:axId val="160221440"/>
      </c:barChart>
      <c:catAx>
        <c:axId val="627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1440"/>
        <c:crosses val="autoZero"/>
        <c:auto val="1"/>
        <c:lblAlgn val="ctr"/>
        <c:lblOffset val="100"/>
        <c:noMultiLvlLbl val="0"/>
      </c:catAx>
      <c:valAx>
        <c:axId val="16022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5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'Jun 25'!$B$63:$C$82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D</c:v>
                  </c:pt>
                  <c:pt idx="1">
                    <c:v>D</c:v>
                  </c:pt>
                  <c:pt idx="2">
                    <c:v>D</c:v>
                  </c:pt>
                  <c:pt idx="3">
                    <c:v>D</c:v>
                  </c:pt>
                  <c:pt idx="4">
                    <c:v>D</c:v>
                  </c:pt>
                  <c:pt idx="5">
                    <c:v>D</c:v>
                  </c:pt>
                  <c:pt idx="6">
                    <c:v>D</c:v>
                  </c:pt>
                  <c:pt idx="7">
                    <c:v>D</c:v>
                  </c:pt>
                  <c:pt idx="8">
                    <c:v>D</c:v>
                  </c:pt>
                  <c:pt idx="9">
                    <c:v>D</c:v>
                  </c:pt>
                  <c:pt idx="10">
                    <c:v>D</c:v>
                  </c:pt>
                  <c:pt idx="11">
                    <c:v>D</c:v>
                  </c:pt>
                  <c:pt idx="12">
                    <c:v>D</c:v>
                  </c:pt>
                  <c:pt idx="13">
                    <c:v>D</c:v>
                  </c:pt>
                  <c:pt idx="14">
                    <c:v>D</c:v>
                  </c:pt>
                  <c:pt idx="15">
                    <c:v>D</c:v>
                  </c:pt>
                  <c:pt idx="16">
                    <c:v>D</c:v>
                  </c:pt>
                  <c:pt idx="17">
                    <c:v>D</c:v>
                  </c:pt>
                  <c:pt idx="18">
                    <c:v>D</c:v>
                  </c:pt>
                  <c:pt idx="19">
                    <c:v>D</c:v>
                  </c:pt>
                </c:lvl>
              </c:multiLvlStrCache>
            </c:multiLvlStrRef>
          </c:cat>
          <c:val>
            <c:numRef>
              <c:f>'Jun 25'!$I$63:$I$82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4C-4E40-B0D3-0C70B33E9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9152"/>
        <c:axId val="160223744"/>
      </c:barChart>
      <c:catAx>
        <c:axId val="627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3744"/>
        <c:crosses val="autoZero"/>
        <c:auto val="1"/>
        <c:lblAlgn val="ctr"/>
        <c:lblOffset val="100"/>
        <c:noMultiLvlLbl val="0"/>
      </c:catAx>
      <c:valAx>
        <c:axId val="16022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'Jun 25'!$B$83:$C$102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E</c:v>
                  </c:pt>
                  <c:pt idx="1">
                    <c:v>E</c:v>
                  </c:pt>
                  <c:pt idx="2">
                    <c:v>E</c:v>
                  </c:pt>
                  <c:pt idx="3">
                    <c:v>E</c:v>
                  </c:pt>
                  <c:pt idx="4">
                    <c:v>E</c:v>
                  </c:pt>
                  <c:pt idx="5">
                    <c:v>E</c:v>
                  </c:pt>
                  <c:pt idx="6">
                    <c:v>E</c:v>
                  </c:pt>
                  <c:pt idx="7">
                    <c:v>E</c:v>
                  </c:pt>
                  <c:pt idx="8">
                    <c:v>E</c:v>
                  </c:pt>
                  <c:pt idx="9">
                    <c:v>E</c:v>
                  </c:pt>
                  <c:pt idx="10">
                    <c:v>E</c:v>
                  </c:pt>
                  <c:pt idx="11">
                    <c:v>E</c:v>
                  </c:pt>
                  <c:pt idx="12">
                    <c:v>E</c:v>
                  </c:pt>
                  <c:pt idx="13">
                    <c:v>E</c:v>
                  </c:pt>
                  <c:pt idx="14">
                    <c:v>E</c:v>
                  </c:pt>
                  <c:pt idx="15">
                    <c:v>E</c:v>
                  </c:pt>
                  <c:pt idx="16">
                    <c:v>E</c:v>
                  </c:pt>
                  <c:pt idx="17">
                    <c:v>E</c:v>
                  </c:pt>
                  <c:pt idx="18">
                    <c:v>E</c:v>
                  </c:pt>
                  <c:pt idx="19">
                    <c:v>E</c:v>
                  </c:pt>
                </c:lvl>
              </c:multiLvlStrCache>
            </c:multiLvlStrRef>
          </c:cat>
          <c:val>
            <c:numRef>
              <c:f>'Jun 25'!$I$83:$I$102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C68-B69D-E2590DCC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9664"/>
        <c:axId val="160226048"/>
      </c:barChart>
      <c:catAx>
        <c:axId val="6276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6048"/>
        <c:crosses val="autoZero"/>
        <c:auto val="1"/>
        <c:lblAlgn val="ctr"/>
        <c:lblOffset val="100"/>
        <c:noMultiLvlLbl val="0"/>
      </c:catAx>
      <c:valAx>
        <c:axId val="16022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9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F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'Jun 25'!$B$103:$C$122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F</c:v>
                  </c:pt>
                  <c:pt idx="1">
                    <c:v>F</c:v>
                  </c:pt>
                  <c:pt idx="2">
                    <c:v>F</c:v>
                  </c:pt>
                  <c:pt idx="3">
                    <c:v>F</c:v>
                  </c:pt>
                  <c:pt idx="4">
                    <c:v>F</c:v>
                  </c:pt>
                  <c:pt idx="5">
                    <c:v>F</c:v>
                  </c:pt>
                  <c:pt idx="6">
                    <c:v>F</c:v>
                  </c:pt>
                  <c:pt idx="7">
                    <c:v>F</c:v>
                  </c:pt>
                  <c:pt idx="8">
                    <c:v>F</c:v>
                  </c:pt>
                  <c:pt idx="9">
                    <c:v>F</c:v>
                  </c:pt>
                  <c:pt idx="10">
                    <c:v>F</c:v>
                  </c:pt>
                  <c:pt idx="11">
                    <c:v>F</c:v>
                  </c:pt>
                  <c:pt idx="12">
                    <c:v>F</c:v>
                  </c:pt>
                  <c:pt idx="13">
                    <c:v>F</c:v>
                  </c:pt>
                  <c:pt idx="14">
                    <c:v>F</c:v>
                  </c:pt>
                  <c:pt idx="15">
                    <c:v>F</c:v>
                  </c:pt>
                  <c:pt idx="16">
                    <c:v>F</c:v>
                  </c:pt>
                  <c:pt idx="17">
                    <c:v>F</c:v>
                  </c:pt>
                  <c:pt idx="18">
                    <c:v>F</c:v>
                  </c:pt>
                  <c:pt idx="19">
                    <c:v>F</c:v>
                  </c:pt>
                </c:lvl>
              </c:multiLvlStrCache>
            </c:multiLvlStrRef>
          </c:cat>
          <c:val>
            <c:numRef>
              <c:f>'Jun 25'!$I$103:$I$122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F-47F2-9CAC-4285477ED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002432"/>
        <c:axId val="171369600"/>
      </c:barChart>
      <c:catAx>
        <c:axId val="15400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69600"/>
        <c:crosses val="autoZero"/>
        <c:auto val="1"/>
        <c:lblAlgn val="ctr"/>
        <c:lblOffset val="100"/>
        <c:noMultiLvlLbl val="0"/>
      </c:catAx>
      <c:valAx>
        <c:axId val="17136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00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G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'Jun 25'!$B$123:$C$142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G</c:v>
                  </c:pt>
                  <c:pt idx="1">
                    <c:v>G</c:v>
                  </c:pt>
                  <c:pt idx="2">
                    <c:v>G</c:v>
                  </c:pt>
                  <c:pt idx="3">
                    <c:v>G</c:v>
                  </c:pt>
                  <c:pt idx="4">
                    <c:v>G</c:v>
                  </c:pt>
                  <c:pt idx="5">
                    <c:v>G</c:v>
                  </c:pt>
                  <c:pt idx="6">
                    <c:v>G</c:v>
                  </c:pt>
                  <c:pt idx="7">
                    <c:v>G</c:v>
                  </c:pt>
                  <c:pt idx="8">
                    <c:v>G</c:v>
                  </c:pt>
                  <c:pt idx="9">
                    <c:v>G</c:v>
                  </c:pt>
                  <c:pt idx="10">
                    <c:v>G</c:v>
                  </c:pt>
                  <c:pt idx="11">
                    <c:v>G</c:v>
                  </c:pt>
                  <c:pt idx="12">
                    <c:v>G</c:v>
                  </c:pt>
                  <c:pt idx="13">
                    <c:v>G</c:v>
                  </c:pt>
                  <c:pt idx="14">
                    <c:v>G</c:v>
                  </c:pt>
                  <c:pt idx="15">
                    <c:v>G</c:v>
                  </c:pt>
                  <c:pt idx="16">
                    <c:v>G</c:v>
                  </c:pt>
                  <c:pt idx="17">
                    <c:v>G</c:v>
                  </c:pt>
                  <c:pt idx="18">
                    <c:v>G</c:v>
                  </c:pt>
                  <c:pt idx="19">
                    <c:v>G</c:v>
                  </c:pt>
                </c:lvl>
              </c:multiLvlStrCache>
            </c:multiLvlStrRef>
          </c:cat>
          <c:val>
            <c:numRef>
              <c:f>'Jun 25'!$I$123:$I$142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F-4CFD-BA69-5AA72757B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7104"/>
        <c:axId val="171371904"/>
      </c:barChart>
      <c:catAx>
        <c:axId val="6276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71904"/>
        <c:crosses val="autoZero"/>
        <c:auto val="1"/>
        <c:lblAlgn val="ctr"/>
        <c:lblOffset val="100"/>
        <c:noMultiLvlLbl val="0"/>
      </c:catAx>
      <c:valAx>
        <c:axId val="17137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'Jun 25'!$B$143:$C$162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H</c:v>
                  </c:pt>
                  <c:pt idx="1">
                    <c:v>H</c:v>
                  </c:pt>
                  <c:pt idx="2">
                    <c:v>H</c:v>
                  </c:pt>
                  <c:pt idx="3">
                    <c:v>H</c:v>
                  </c:pt>
                  <c:pt idx="4">
                    <c:v>H</c:v>
                  </c:pt>
                  <c:pt idx="5">
                    <c:v>H</c:v>
                  </c:pt>
                  <c:pt idx="6">
                    <c:v>H</c:v>
                  </c:pt>
                  <c:pt idx="7">
                    <c:v>H</c:v>
                  </c:pt>
                  <c:pt idx="8">
                    <c:v>H</c:v>
                  </c:pt>
                  <c:pt idx="9">
                    <c:v>H</c:v>
                  </c:pt>
                  <c:pt idx="10">
                    <c:v>H</c:v>
                  </c:pt>
                  <c:pt idx="11">
                    <c:v>H</c:v>
                  </c:pt>
                  <c:pt idx="12">
                    <c:v>H</c:v>
                  </c:pt>
                  <c:pt idx="13">
                    <c:v>H</c:v>
                  </c:pt>
                  <c:pt idx="14">
                    <c:v>H</c:v>
                  </c:pt>
                  <c:pt idx="15">
                    <c:v>H</c:v>
                  </c:pt>
                  <c:pt idx="16">
                    <c:v>H</c:v>
                  </c:pt>
                  <c:pt idx="17">
                    <c:v>H</c:v>
                  </c:pt>
                  <c:pt idx="18">
                    <c:v>H</c:v>
                  </c:pt>
                  <c:pt idx="19">
                    <c:v>H</c:v>
                  </c:pt>
                </c:lvl>
              </c:multiLvlStrCache>
            </c:multiLvlStrRef>
          </c:cat>
          <c:val>
            <c:numRef>
              <c:f>'Jun 25'!$I$143:$I$162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F-47C1-BE15-0D8AB10E5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716032"/>
        <c:axId val="171374208"/>
      </c:barChart>
      <c:catAx>
        <c:axId val="17271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74208"/>
        <c:crosses val="autoZero"/>
        <c:auto val="1"/>
        <c:lblAlgn val="ctr"/>
        <c:lblOffset val="100"/>
        <c:noMultiLvlLbl val="0"/>
      </c:catAx>
      <c:valAx>
        <c:axId val="17137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71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'Jun 25'!$B$163:$C$182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I</c:v>
                  </c:pt>
                  <c:pt idx="1">
                    <c:v>I</c:v>
                  </c:pt>
                  <c:pt idx="2">
                    <c:v>I</c:v>
                  </c:pt>
                  <c:pt idx="3">
                    <c:v>I</c:v>
                  </c:pt>
                  <c:pt idx="4">
                    <c:v>I</c:v>
                  </c:pt>
                  <c:pt idx="5">
                    <c:v>I</c:v>
                  </c:pt>
                  <c:pt idx="6">
                    <c:v>I</c:v>
                  </c:pt>
                  <c:pt idx="7">
                    <c:v>I</c:v>
                  </c:pt>
                  <c:pt idx="8">
                    <c:v>I</c:v>
                  </c:pt>
                  <c:pt idx="9">
                    <c:v>I</c:v>
                  </c:pt>
                  <c:pt idx="10">
                    <c:v>I</c:v>
                  </c:pt>
                  <c:pt idx="11">
                    <c:v>I</c:v>
                  </c:pt>
                  <c:pt idx="12">
                    <c:v>I</c:v>
                  </c:pt>
                  <c:pt idx="13">
                    <c:v>I</c:v>
                  </c:pt>
                  <c:pt idx="14">
                    <c:v>I</c:v>
                  </c:pt>
                  <c:pt idx="15">
                    <c:v>I</c:v>
                  </c:pt>
                  <c:pt idx="16">
                    <c:v>I</c:v>
                  </c:pt>
                  <c:pt idx="17">
                    <c:v>I</c:v>
                  </c:pt>
                  <c:pt idx="18">
                    <c:v>I</c:v>
                  </c:pt>
                  <c:pt idx="19">
                    <c:v>I</c:v>
                  </c:pt>
                </c:lvl>
              </c:multiLvlStrCache>
            </c:multiLvlStrRef>
          </c:cat>
          <c:val>
            <c:numRef>
              <c:f>'Jun 25'!$I$163:$I$182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F-4127-A4A9-6229727BD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716544"/>
        <c:axId val="176160768"/>
      </c:barChart>
      <c:catAx>
        <c:axId val="17271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6160768"/>
        <c:crosses val="autoZero"/>
        <c:auto val="1"/>
        <c:lblAlgn val="ctr"/>
        <c:lblOffset val="100"/>
        <c:noMultiLvlLbl val="0"/>
      </c:catAx>
      <c:valAx>
        <c:axId val="17616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71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'Jul 25'!$B$3:$C$22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A</c:v>
                  </c:pt>
                  <c:pt idx="1">
                    <c:v>A</c:v>
                  </c:pt>
                  <c:pt idx="2">
                    <c:v>A</c:v>
                  </c:pt>
                  <c:pt idx="3">
                    <c:v>A</c:v>
                  </c:pt>
                  <c:pt idx="4">
                    <c:v>A</c:v>
                  </c:pt>
                  <c:pt idx="5">
                    <c:v>A</c:v>
                  </c:pt>
                  <c:pt idx="6">
                    <c:v>A</c:v>
                  </c:pt>
                  <c:pt idx="7">
                    <c:v>A</c:v>
                  </c:pt>
                  <c:pt idx="8">
                    <c:v>A</c:v>
                  </c:pt>
                  <c:pt idx="9">
                    <c:v>A</c:v>
                  </c:pt>
                  <c:pt idx="10">
                    <c:v>A</c:v>
                  </c:pt>
                  <c:pt idx="11">
                    <c:v>A</c:v>
                  </c:pt>
                  <c:pt idx="12">
                    <c:v>A</c:v>
                  </c:pt>
                  <c:pt idx="13">
                    <c:v>A</c:v>
                  </c:pt>
                  <c:pt idx="14">
                    <c:v>A</c:v>
                  </c:pt>
                  <c:pt idx="15">
                    <c:v>A</c:v>
                  </c:pt>
                  <c:pt idx="16">
                    <c:v>A</c:v>
                  </c:pt>
                  <c:pt idx="17">
                    <c:v>A</c:v>
                  </c:pt>
                  <c:pt idx="18">
                    <c:v>A</c:v>
                  </c:pt>
                  <c:pt idx="19">
                    <c:v>A</c:v>
                  </c:pt>
                </c:lvl>
              </c:multiLvlStrCache>
            </c:multiLvlStrRef>
          </c:cat>
          <c:val>
            <c:numRef>
              <c:f>'Jul 25'!$I$3:$I$22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A-4FA9-A409-9AD9658EC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49184"/>
        <c:axId val="159471232"/>
      </c:barChart>
      <c:catAx>
        <c:axId val="6274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9471232"/>
        <c:crosses val="autoZero"/>
        <c:auto val="1"/>
        <c:lblAlgn val="ctr"/>
        <c:lblOffset val="100"/>
        <c:noMultiLvlLbl val="0"/>
      </c:catAx>
      <c:valAx>
        <c:axId val="15947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4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B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'Jul 25'!$B$23:$C$42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B</c:v>
                  </c:pt>
                  <c:pt idx="1">
                    <c:v>B</c:v>
                  </c:pt>
                  <c:pt idx="2">
                    <c:v>B</c:v>
                  </c:pt>
                  <c:pt idx="3">
                    <c:v>B</c:v>
                  </c:pt>
                  <c:pt idx="4">
                    <c:v>B</c:v>
                  </c:pt>
                  <c:pt idx="5">
                    <c:v>B</c:v>
                  </c:pt>
                  <c:pt idx="6">
                    <c:v>B</c:v>
                  </c:pt>
                  <c:pt idx="7">
                    <c:v>B</c:v>
                  </c:pt>
                  <c:pt idx="8">
                    <c:v>B</c:v>
                  </c:pt>
                  <c:pt idx="9">
                    <c:v>B</c:v>
                  </c:pt>
                  <c:pt idx="10">
                    <c:v>B</c:v>
                  </c:pt>
                  <c:pt idx="11">
                    <c:v>B</c:v>
                  </c:pt>
                  <c:pt idx="12">
                    <c:v>B</c:v>
                  </c:pt>
                  <c:pt idx="13">
                    <c:v>B</c:v>
                  </c:pt>
                  <c:pt idx="14">
                    <c:v>B</c:v>
                  </c:pt>
                  <c:pt idx="15">
                    <c:v>B</c:v>
                  </c:pt>
                  <c:pt idx="16">
                    <c:v>B</c:v>
                  </c:pt>
                  <c:pt idx="17">
                    <c:v>B</c:v>
                  </c:pt>
                  <c:pt idx="18">
                    <c:v>B</c:v>
                  </c:pt>
                  <c:pt idx="19">
                    <c:v>B</c:v>
                  </c:pt>
                </c:lvl>
              </c:multiLvlStrCache>
            </c:multiLvlStrRef>
          </c:cat>
          <c:val>
            <c:numRef>
              <c:f>'Jul 25'!$I$23:$I$42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5-4B90-AAD0-BF0B6ACEA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7616"/>
        <c:axId val="160219136"/>
      </c:barChart>
      <c:catAx>
        <c:axId val="6276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19136"/>
        <c:crosses val="autoZero"/>
        <c:auto val="1"/>
        <c:lblAlgn val="ctr"/>
        <c:lblOffset val="100"/>
        <c:noMultiLvlLbl val="0"/>
      </c:catAx>
      <c:valAx>
        <c:axId val="16021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'Jul 25'!$B$43:$C$62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C</c:v>
                  </c:pt>
                  <c:pt idx="1">
                    <c:v>C</c:v>
                  </c:pt>
                  <c:pt idx="2">
                    <c:v>C</c:v>
                  </c:pt>
                  <c:pt idx="3">
                    <c:v>C</c:v>
                  </c:pt>
                  <c:pt idx="4">
                    <c:v>C</c:v>
                  </c:pt>
                  <c:pt idx="5">
                    <c:v>C</c:v>
                  </c:pt>
                  <c:pt idx="6">
                    <c:v>C</c:v>
                  </c:pt>
                  <c:pt idx="7">
                    <c:v>C</c:v>
                  </c:pt>
                  <c:pt idx="8">
                    <c:v>C</c:v>
                  </c:pt>
                  <c:pt idx="9">
                    <c:v>C</c:v>
                  </c:pt>
                  <c:pt idx="10">
                    <c:v>C</c:v>
                  </c:pt>
                  <c:pt idx="11">
                    <c:v>C</c:v>
                  </c:pt>
                  <c:pt idx="12">
                    <c:v>C</c:v>
                  </c:pt>
                  <c:pt idx="13">
                    <c:v>C</c:v>
                  </c:pt>
                  <c:pt idx="14">
                    <c:v>C</c:v>
                  </c:pt>
                  <c:pt idx="15">
                    <c:v>C</c:v>
                  </c:pt>
                  <c:pt idx="16">
                    <c:v>C</c:v>
                  </c:pt>
                  <c:pt idx="17">
                    <c:v>C</c:v>
                  </c:pt>
                  <c:pt idx="18">
                    <c:v>C</c:v>
                  </c:pt>
                  <c:pt idx="19">
                    <c:v>C</c:v>
                  </c:pt>
                </c:lvl>
              </c:multiLvlStrCache>
            </c:multiLvlStrRef>
          </c:cat>
          <c:val>
            <c:numRef>
              <c:f>'Jul 25'!$I$43:$I$62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6-4F52-8BE6-6EC12A8E3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50208"/>
        <c:axId val="160221440"/>
      </c:barChart>
      <c:catAx>
        <c:axId val="627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1440"/>
        <c:crosses val="autoZero"/>
        <c:auto val="1"/>
        <c:lblAlgn val="ctr"/>
        <c:lblOffset val="100"/>
        <c:noMultiLvlLbl val="0"/>
      </c:catAx>
      <c:valAx>
        <c:axId val="16022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5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'Jul 25'!$B$63:$C$82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D</c:v>
                  </c:pt>
                  <c:pt idx="1">
                    <c:v>D</c:v>
                  </c:pt>
                  <c:pt idx="2">
                    <c:v>D</c:v>
                  </c:pt>
                  <c:pt idx="3">
                    <c:v>D</c:v>
                  </c:pt>
                  <c:pt idx="4">
                    <c:v>D</c:v>
                  </c:pt>
                  <c:pt idx="5">
                    <c:v>D</c:v>
                  </c:pt>
                  <c:pt idx="6">
                    <c:v>D</c:v>
                  </c:pt>
                  <c:pt idx="7">
                    <c:v>D</c:v>
                  </c:pt>
                  <c:pt idx="8">
                    <c:v>D</c:v>
                  </c:pt>
                  <c:pt idx="9">
                    <c:v>D</c:v>
                  </c:pt>
                  <c:pt idx="10">
                    <c:v>D</c:v>
                  </c:pt>
                  <c:pt idx="11">
                    <c:v>D</c:v>
                  </c:pt>
                  <c:pt idx="12">
                    <c:v>D</c:v>
                  </c:pt>
                  <c:pt idx="13">
                    <c:v>D</c:v>
                  </c:pt>
                  <c:pt idx="14">
                    <c:v>D</c:v>
                  </c:pt>
                  <c:pt idx="15">
                    <c:v>D</c:v>
                  </c:pt>
                  <c:pt idx="16">
                    <c:v>D</c:v>
                  </c:pt>
                  <c:pt idx="17">
                    <c:v>D</c:v>
                  </c:pt>
                  <c:pt idx="18">
                    <c:v>D</c:v>
                  </c:pt>
                  <c:pt idx="19">
                    <c:v>D</c:v>
                  </c:pt>
                </c:lvl>
              </c:multiLvlStrCache>
            </c:multiLvlStrRef>
          </c:cat>
          <c:val>
            <c:numRef>
              <c:f>'Jul 25'!$I$63:$I$82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B-4EAF-8017-C735A8D3F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9152"/>
        <c:axId val="160223744"/>
      </c:barChart>
      <c:catAx>
        <c:axId val="627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3744"/>
        <c:crosses val="autoZero"/>
        <c:auto val="1"/>
        <c:lblAlgn val="ctr"/>
        <c:lblOffset val="100"/>
        <c:noMultiLvlLbl val="0"/>
      </c:catAx>
      <c:valAx>
        <c:axId val="16022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'Jul 25'!$B$83:$C$102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E</c:v>
                  </c:pt>
                  <c:pt idx="1">
                    <c:v>E</c:v>
                  </c:pt>
                  <c:pt idx="2">
                    <c:v>E</c:v>
                  </c:pt>
                  <c:pt idx="3">
                    <c:v>E</c:v>
                  </c:pt>
                  <c:pt idx="4">
                    <c:v>E</c:v>
                  </c:pt>
                  <c:pt idx="5">
                    <c:v>E</c:v>
                  </c:pt>
                  <c:pt idx="6">
                    <c:v>E</c:v>
                  </c:pt>
                  <c:pt idx="7">
                    <c:v>E</c:v>
                  </c:pt>
                  <c:pt idx="8">
                    <c:v>E</c:v>
                  </c:pt>
                  <c:pt idx="9">
                    <c:v>E</c:v>
                  </c:pt>
                  <c:pt idx="10">
                    <c:v>E</c:v>
                  </c:pt>
                  <c:pt idx="11">
                    <c:v>E</c:v>
                  </c:pt>
                  <c:pt idx="12">
                    <c:v>E</c:v>
                  </c:pt>
                  <c:pt idx="13">
                    <c:v>E</c:v>
                  </c:pt>
                  <c:pt idx="14">
                    <c:v>E</c:v>
                  </c:pt>
                  <c:pt idx="15">
                    <c:v>E</c:v>
                  </c:pt>
                  <c:pt idx="16">
                    <c:v>E</c:v>
                  </c:pt>
                  <c:pt idx="17">
                    <c:v>E</c:v>
                  </c:pt>
                  <c:pt idx="18">
                    <c:v>E</c:v>
                  </c:pt>
                  <c:pt idx="19">
                    <c:v>E</c:v>
                  </c:pt>
                </c:lvl>
              </c:multiLvlStrCache>
            </c:multiLvlStrRef>
          </c:cat>
          <c:val>
            <c:numRef>
              <c:f>'Jul 25'!$I$83:$I$102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6-4A93-979D-4B6E114CD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9664"/>
        <c:axId val="160226048"/>
      </c:barChart>
      <c:catAx>
        <c:axId val="6276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6048"/>
        <c:crosses val="autoZero"/>
        <c:auto val="1"/>
        <c:lblAlgn val="ctr"/>
        <c:lblOffset val="100"/>
        <c:noMultiLvlLbl val="0"/>
      </c:catAx>
      <c:valAx>
        <c:axId val="16022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9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F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'Jul 25'!$B$103:$C$122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F</c:v>
                  </c:pt>
                  <c:pt idx="1">
                    <c:v>F</c:v>
                  </c:pt>
                  <c:pt idx="2">
                    <c:v>F</c:v>
                  </c:pt>
                  <c:pt idx="3">
                    <c:v>F</c:v>
                  </c:pt>
                  <c:pt idx="4">
                    <c:v>F</c:v>
                  </c:pt>
                  <c:pt idx="5">
                    <c:v>F</c:v>
                  </c:pt>
                  <c:pt idx="6">
                    <c:v>F</c:v>
                  </c:pt>
                  <c:pt idx="7">
                    <c:v>F</c:v>
                  </c:pt>
                  <c:pt idx="8">
                    <c:v>F</c:v>
                  </c:pt>
                  <c:pt idx="9">
                    <c:v>F</c:v>
                  </c:pt>
                  <c:pt idx="10">
                    <c:v>F</c:v>
                  </c:pt>
                  <c:pt idx="11">
                    <c:v>F</c:v>
                  </c:pt>
                  <c:pt idx="12">
                    <c:v>F</c:v>
                  </c:pt>
                  <c:pt idx="13">
                    <c:v>F</c:v>
                  </c:pt>
                  <c:pt idx="14">
                    <c:v>F</c:v>
                  </c:pt>
                  <c:pt idx="15">
                    <c:v>F</c:v>
                  </c:pt>
                  <c:pt idx="16">
                    <c:v>F</c:v>
                  </c:pt>
                  <c:pt idx="17">
                    <c:v>F</c:v>
                  </c:pt>
                  <c:pt idx="18">
                    <c:v>F</c:v>
                  </c:pt>
                  <c:pt idx="19">
                    <c:v>F</c:v>
                  </c:pt>
                </c:lvl>
              </c:multiLvlStrCache>
            </c:multiLvlStrRef>
          </c:cat>
          <c:val>
            <c:numRef>
              <c:f>'Jul 25'!$I$103:$I$122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5-4A44-B279-034E33264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002432"/>
        <c:axId val="171369600"/>
      </c:barChart>
      <c:catAx>
        <c:axId val="15400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69600"/>
        <c:crosses val="autoZero"/>
        <c:auto val="1"/>
        <c:lblAlgn val="ctr"/>
        <c:lblOffset val="100"/>
        <c:noMultiLvlLbl val="0"/>
      </c:catAx>
      <c:valAx>
        <c:axId val="17136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00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G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'Jul 25'!$B$123:$C$142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G</c:v>
                  </c:pt>
                  <c:pt idx="1">
                    <c:v>G</c:v>
                  </c:pt>
                  <c:pt idx="2">
                    <c:v>G</c:v>
                  </c:pt>
                  <c:pt idx="3">
                    <c:v>G</c:v>
                  </c:pt>
                  <c:pt idx="4">
                    <c:v>G</c:v>
                  </c:pt>
                  <c:pt idx="5">
                    <c:v>G</c:v>
                  </c:pt>
                  <c:pt idx="6">
                    <c:v>G</c:v>
                  </c:pt>
                  <c:pt idx="7">
                    <c:v>G</c:v>
                  </c:pt>
                  <c:pt idx="8">
                    <c:v>G</c:v>
                  </c:pt>
                  <c:pt idx="9">
                    <c:v>G</c:v>
                  </c:pt>
                  <c:pt idx="10">
                    <c:v>G</c:v>
                  </c:pt>
                  <c:pt idx="11">
                    <c:v>G</c:v>
                  </c:pt>
                  <c:pt idx="12">
                    <c:v>G</c:v>
                  </c:pt>
                  <c:pt idx="13">
                    <c:v>G</c:v>
                  </c:pt>
                  <c:pt idx="14">
                    <c:v>G</c:v>
                  </c:pt>
                  <c:pt idx="15">
                    <c:v>G</c:v>
                  </c:pt>
                  <c:pt idx="16">
                    <c:v>G</c:v>
                  </c:pt>
                  <c:pt idx="17">
                    <c:v>G</c:v>
                  </c:pt>
                  <c:pt idx="18">
                    <c:v>G</c:v>
                  </c:pt>
                  <c:pt idx="19">
                    <c:v>G</c:v>
                  </c:pt>
                </c:lvl>
              </c:multiLvlStrCache>
            </c:multiLvlStrRef>
          </c:cat>
          <c:val>
            <c:numRef>
              <c:f>'Jul 25'!$I$123:$I$142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2A-47A5-BEAE-A4C3613B1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7104"/>
        <c:axId val="171371904"/>
      </c:barChart>
      <c:catAx>
        <c:axId val="6276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71904"/>
        <c:crosses val="autoZero"/>
        <c:auto val="1"/>
        <c:lblAlgn val="ctr"/>
        <c:lblOffset val="100"/>
        <c:noMultiLvlLbl val="0"/>
      </c:catAx>
      <c:valAx>
        <c:axId val="17137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'Jul 25'!$B$143:$C$162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H</c:v>
                  </c:pt>
                  <c:pt idx="1">
                    <c:v>H</c:v>
                  </c:pt>
                  <c:pt idx="2">
                    <c:v>H</c:v>
                  </c:pt>
                  <c:pt idx="3">
                    <c:v>H</c:v>
                  </c:pt>
                  <c:pt idx="4">
                    <c:v>H</c:v>
                  </c:pt>
                  <c:pt idx="5">
                    <c:v>H</c:v>
                  </c:pt>
                  <c:pt idx="6">
                    <c:v>H</c:v>
                  </c:pt>
                  <c:pt idx="7">
                    <c:v>H</c:v>
                  </c:pt>
                  <c:pt idx="8">
                    <c:v>H</c:v>
                  </c:pt>
                  <c:pt idx="9">
                    <c:v>H</c:v>
                  </c:pt>
                  <c:pt idx="10">
                    <c:v>H</c:v>
                  </c:pt>
                  <c:pt idx="11">
                    <c:v>H</c:v>
                  </c:pt>
                  <c:pt idx="12">
                    <c:v>H</c:v>
                  </c:pt>
                  <c:pt idx="13">
                    <c:v>H</c:v>
                  </c:pt>
                  <c:pt idx="14">
                    <c:v>H</c:v>
                  </c:pt>
                  <c:pt idx="15">
                    <c:v>H</c:v>
                  </c:pt>
                  <c:pt idx="16">
                    <c:v>H</c:v>
                  </c:pt>
                  <c:pt idx="17">
                    <c:v>H</c:v>
                  </c:pt>
                  <c:pt idx="18">
                    <c:v>H</c:v>
                  </c:pt>
                  <c:pt idx="19">
                    <c:v>H</c:v>
                  </c:pt>
                </c:lvl>
              </c:multiLvlStrCache>
            </c:multiLvlStrRef>
          </c:cat>
          <c:val>
            <c:numRef>
              <c:f>'Jul 25'!$I$143:$I$162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47-4CAC-B610-05A5B248F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716032"/>
        <c:axId val="171374208"/>
      </c:barChart>
      <c:catAx>
        <c:axId val="17271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74208"/>
        <c:crosses val="autoZero"/>
        <c:auto val="1"/>
        <c:lblAlgn val="ctr"/>
        <c:lblOffset val="100"/>
        <c:noMultiLvlLbl val="0"/>
      </c:catAx>
      <c:valAx>
        <c:axId val="17137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71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'Jul 25'!$B$163:$C$182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I</c:v>
                  </c:pt>
                  <c:pt idx="1">
                    <c:v>I</c:v>
                  </c:pt>
                  <c:pt idx="2">
                    <c:v>I</c:v>
                  </c:pt>
                  <c:pt idx="3">
                    <c:v>I</c:v>
                  </c:pt>
                  <c:pt idx="4">
                    <c:v>I</c:v>
                  </c:pt>
                  <c:pt idx="5">
                    <c:v>I</c:v>
                  </c:pt>
                  <c:pt idx="6">
                    <c:v>I</c:v>
                  </c:pt>
                  <c:pt idx="7">
                    <c:v>I</c:v>
                  </c:pt>
                  <c:pt idx="8">
                    <c:v>I</c:v>
                  </c:pt>
                  <c:pt idx="9">
                    <c:v>I</c:v>
                  </c:pt>
                  <c:pt idx="10">
                    <c:v>I</c:v>
                  </c:pt>
                  <c:pt idx="11">
                    <c:v>I</c:v>
                  </c:pt>
                  <c:pt idx="12">
                    <c:v>I</c:v>
                  </c:pt>
                  <c:pt idx="13">
                    <c:v>I</c:v>
                  </c:pt>
                  <c:pt idx="14">
                    <c:v>I</c:v>
                  </c:pt>
                  <c:pt idx="15">
                    <c:v>I</c:v>
                  </c:pt>
                  <c:pt idx="16">
                    <c:v>I</c:v>
                  </c:pt>
                  <c:pt idx="17">
                    <c:v>I</c:v>
                  </c:pt>
                  <c:pt idx="18">
                    <c:v>I</c:v>
                  </c:pt>
                  <c:pt idx="19">
                    <c:v>I</c:v>
                  </c:pt>
                </c:lvl>
              </c:multiLvlStrCache>
            </c:multiLvlStrRef>
          </c:cat>
          <c:val>
            <c:numRef>
              <c:f>'Jul 25'!$I$163:$I$182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E4-48AA-A393-9CEFD0F7C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716544"/>
        <c:axId val="176160768"/>
      </c:barChart>
      <c:catAx>
        <c:axId val="17271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6160768"/>
        <c:crosses val="autoZero"/>
        <c:auto val="1"/>
        <c:lblAlgn val="ctr"/>
        <c:lblOffset val="100"/>
        <c:noMultiLvlLbl val="0"/>
      </c:catAx>
      <c:valAx>
        <c:axId val="17616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71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'Ago 25'!$B$3:$C$22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A</c:v>
                  </c:pt>
                  <c:pt idx="1">
                    <c:v>A</c:v>
                  </c:pt>
                  <c:pt idx="2">
                    <c:v>A</c:v>
                  </c:pt>
                  <c:pt idx="3">
                    <c:v>A</c:v>
                  </c:pt>
                  <c:pt idx="4">
                    <c:v>A</c:v>
                  </c:pt>
                  <c:pt idx="5">
                    <c:v>A</c:v>
                  </c:pt>
                  <c:pt idx="6">
                    <c:v>A</c:v>
                  </c:pt>
                  <c:pt idx="7">
                    <c:v>A</c:v>
                  </c:pt>
                  <c:pt idx="8">
                    <c:v>A</c:v>
                  </c:pt>
                  <c:pt idx="9">
                    <c:v>A</c:v>
                  </c:pt>
                  <c:pt idx="10">
                    <c:v>A</c:v>
                  </c:pt>
                  <c:pt idx="11">
                    <c:v>A</c:v>
                  </c:pt>
                  <c:pt idx="12">
                    <c:v>A</c:v>
                  </c:pt>
                  <c:pt idx="13">
                    <c:v>A</c:v>
                  </c:pt>
                  <c:pt idx="14">
                    <c:v>A</c:v>
                  </c:pt>
                  <c:pt idx="15">
                    <c:v>A</c:v>
                  </c:pt>
                  <c:pt idx="16">
                    <c:v>A</c:v>
                  </c:pt>
                  <c:pt idx="17">
                    <c:v>A</c:v>
                  </c:pt>
                  <c:pt idx="18">
                    <c:v>A</c:v>
                  </c:pt>
                  <c:pt idx="19">
                    <c:v>A</c:v>
                  </c:pt>
                </c:lvl>
              </c:multiLvlStrCache>
            </c:multiLvlStrRef>
          </c:cat>
          <c:val>
            <c:numRef>
              <c:f>'Ago 25'!$I$3:$I$22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2-4C75-928B-145F503E2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49184"/>
        <c:axId val="159471232"/>
      </c:barChart>
      <c:catAx>
        <c:axId val="6274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9471232"/>
        <c:crosses val="autoZero"/>
        <c:auto val="1"/>
        <c:lblAlgn val="ctr"/>
        <c:lblOffset val="100"/>
        <c:noMultiLvlLbl val="0"/>
      </c:catAx>
      <c:valAx>
        <c:axId val="15947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4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B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'Ago 25'!$B$23:$C$42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B</c:v>
                  </c:pt>
                  <c:pt idx="1">
                    <c:v>B</c:v>
                  </c:pt>
                  <c:pt idx="2">
                    <c:v>B</c:v>
                  </c:pt>
                  <c:pt idx="3">
                    <c:v>B</c:v>
                  </c:pt>
                  <c:pt idx="4">
                    <c:v>B</c:v>
                  </c:pt>
                  <c:pt idx="5">
                    <c:v>B</c:v>
                  </c:pt>
                  <c:pt idx="6">
                    <c:v>B</c:v>
                  </c:pt>
                  <c:pt idx="7">
                    <c:v>B</c:v>
                  </c:pt>
                  <c:pt idx="8">
                    <c:v>B</c:v>
                  </c:pt>
                  <c:pt idx="9">
                    <c:v>B</c:v>
                  </c:pt>
                  <c:pt idx="10">
                    <c:v>B</c:v>
                  </c:pt>
                  <c:pt idx="11">
                    <c:v>B</c:v>
                  </c:pt>
                  <c:pt idx="12">
                    <c:v>B</c:v>
                  </c:pt>
                  <c:pt idx="13">
                    <c:v>B</c:v>
                  </c:pt>
                  <c:pt idx="14">
                    <c:v>B</c:v>
                  </c:pt>
                  <c:pt idx="15">
                    <c:v>B</c:v>
                  </c:pt>
                  <c:pt idx="16">
                    <c:v>B</c:v>
                  </c:pt>
                  <c:pt idx="17">
                    <c:v>B</c:v>
                  </c:pt>
                  <c:pt idx="18">
                    <c:v>B</c:v>
                  </c:pt>
                  <c:pt idx="19">
                    <c:v>B</c:v>
                  </c:pt>
                </c:lvl>
              </c:multiLvlStrCache>
            </c:multiLvlStrRef>
          </c:cat>
          <c:val>
            <c:numRef>
              <c:f>'Ago 25'!$I$23:$I$42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6-41C4-96FF-63E7EB371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7616"/>
        <c:axId val="160219136"/>
      </c:barChart>
      <c:catAx>
        <c:axId val="6276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19136"/>
        <c:crosses val="autoZero"/>
        <c:auto val="1"/>
        <c:lblAlgn val="ctr"/>
        <c:lblOffset val="100"/>
        <c:noMultiLvlLbl val="0"/>
      </c:catAx>
      <c:valAx>
        <c:axId val="16021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'Ago 25'!$B$43:$C$62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C</c:v>
                  </c:pt>
                  <c:pt idx="1">
                    <c:v>C</c:v>
                  </c:pt>
                  <c:pt idx="2">
                    <c:v>C</c:v>
                  </c:pt>
                  <c:pt idx="3">
                    <c:v>C</c:v>
                  </c:pt>
                  <c:pt idx="4">
                    <c:v>C</c:v>
                  </c:pt>
                  <c:pt idx="5">
                    <c:v>C</c:v>
                  </c:pt>
                  <c:pt idx="6">
                    <c:v>C</c:v>
                  </c:pt>
                  <c:pt idx="7">
                    <c:v>C</c:v>
                  </c:pt>
                  <c:pt idx="8">
                    <c:v>C</c:v>
                  </c:pt>
                  <c:pt idx="9">
                    <c:v>C</c:v>
                  </c:pt>
                  <c:pt idx="10">
                    <c:v>C</c:v>
                  </c:pt>
                  <c:pt idx="11">
                    <c:v>C</c:v>
                  </c:pt>
                  <c:pt idx="12">
                    <c:v>C</c:v>
                  </c:pt>
                  <c:pt idx="13">
                    <c:v>C</c:v>
                  </c:pt>
                  <c:pt idx="14">
                    <c:v>C</c:v>
                  </c:pt>
                  <c:pt idx="15">
                    <c:v>C</c:v>
                  </c:pt>
                  <c:pt idx="16">
                    <c:v>C</c:v>
                  </c:pt>
                  <c:pt idx="17">
                    <c:v>C</c:v>
                  </c:pt>
                  <c:pt idx="18">
                    <c:v>C</c:v>
                  </c:pt>
                  <c:pt idx="19">
                    <c:v>C</c:v>
                  </c:pt>
                </c:lvl>
              </c:multiLvlStrCache>
            </c:multiLvlStrRef>
          </c:cat>
          <c:val>
            <c:numRef>
              <c:f>'Ago 25'!$I$43:$I$62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2-4C94-966D-D7745384A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50208"/>
        <c:axId val="160221440"/>
      </c:barChart>
      <c:catAx>
        <c:axId val="627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1440"/>
        <c:crosses val="autoZero"/>
        <c:auto val="1"/>
        <c:lblAlgn val="ctr"/>
        <c:lblOffset val="100"/>
        <c:noMultiLvlLbl val="0"/>
      </c:catAx>
      <c:valAx>
        <c:axId val="16022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5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'Ago 25'!$B$63:$C$82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D</c:v>
                  </c:pt>
                  <c:pt idx="1">
                    <c:v>D</c:v>
                  </c:pt>
                  <c:pt idx="2">
                    <c:v>D</c:v>
                  </c:pt>
                  <c:pt idx="3">
                    <c:v>D</c:v>
                  </c:pt>
                  <c:pt idx="4">
                    <c:v>D</c:v>
                  </c:pt>
                  <c:pt idx="5">
                    <c:v>D</c:v>
                  </c:pt>
                  <c:pt idx="6">
                    <c:v>D</c:v>
                  </c:pt>
                  <c:pt idx="7">
                    <c:v>D</c:v>
                  </c:pt>
                  <c:pt idx="8">
                    <c:v>D</c:v>
                  </c:pt>
                  <c:pt idx="9">
                    <c:v>D</c:v>
                  </c:pt>
                  <c:pt idx="10">
                    <c:v>D</c:v>
                  </c:pt>
                  <c:pt idx="11">
                    <c:v>D</c:v>
                  </c:pt>
                  <c:pt idx="12">
                    <c:v>D</c:v>
                  </c:pt>
                  <c:pt idx="13">
                    <c:v>D</c:v>
                  </c:pt>
                  <c:pt idx="14">
                    <c:v>D</c:v>
                  </c:pt>
                  <c:pt idx="15">
                    <c:v>D</c:v>
                  </c:pt>
                  <c:pt idx="16">
                    <c:v>D</c:v>
                  </c:pt>
                  <c:pt idx="17">
                    <c:v>D</c:v>
                  </c:pt>
                  <c:pt idx="18">
                    <c:v>D</c:v>
                  </c:pt>
                  <c:pt idx="19">
                    <c:v>D</c:v>
                  </c:pt>
                </c:lvl>
              </c:multiLvlStrCache>
            </c:multiLvlStrRef>
          </c:cat>
          <c:val>
            <c:numRef>
              <c:f>'Ago 25'!$I$63:$I$82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B-4EC0-8C03-1B8E6E7B9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9152"/>
        <c:axId val="160223744"/>
      </c:barChart>
      <c:catAx>
        <c:axId val="627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3744"/>
        <c:crosses val="autoZero"/>
        <c:auto val="1"/>
        <c:lblAlgn val="ctr"/>
        <c:lblOffset val="100"/>
        <c:noMultiLvlLbl val="0"/>
      </c:catAx>
      <c:valAx>
        <c:axId val="16022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'Ago 25'!$B$83:$C$102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E</c:v>
                  </c:pt>
                  <c:pt idx="1">
                    <c:v>E</c:v>
                  </c:pt>
                  <c:pt idx="2">
                    <c:v>E</c:v>
                  </c:pt>
                  <c:pt idx="3">
                    <c:v>E</c:v>
                  </c:pt>
                  <c:pt idx="4">
                    <c:v>E</c:v>
                  </c:pt>
                  <c:pt idx="5">
                    <c:v>E</c:v>
                  </c:pt>
                  <c:pt idx="6">
                    <c:v>E</c:v>
                  </c:pt>
                  <c:pt idx="7">
                    <c:v>E</c:v>
                  </c:pt>
                  <c:pt idx="8">
                    <c:v>E</c:v>
                  </c:pt>
                  <c:pt idx="9">
                    <c:v>E</c:v>
                  </c:pt>
                  <c:pt idx="10">
                    <c:v>E</c:v>
                  </c:pt>
                  <c:pt idx="11">
                    <c:v>E</c:v>
                  </c:pt>
                  <c:pt idx="12">
                    <c:v>E</c:v>
                  </c:pt>
                  <c:pt idx="13">
                    <c:v>E</c:v>
                  </c:pt>
                  <c:pt idx="14">
                    <c:v>E</c:v>
                  </c:pt>
                  <c:pt idx="15">
                    <c:v>E</c:v>
                  </c:pt>
                  <c:pt idx="16">
                    <c:v>E</c:v>
                  </c:pt>
                  <c:pt idx="17">
                    <c:v>E</c:v>
                  </c:pt>
                  <c:pt idx="18">
                    <c:v>E</c:v>
                  </c:pt>
                  <c:pt idx="19">
                    <c:v>E</c:v>
                  </c:pt>
                </c:lvl>
              </c:multiLvlStrCache>
            </c:multiLvlStrRef>
          </c:cat>
          <c:val>
            <c:numRef>
              <c:f>'Ago 25'!$I$83:$I$102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3-4D3A-B482-FAB29A0E0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9664"/>
        <c:axId val="160226048"/>
      </c:barChart>
      <c:catAx>
        <c:axId val="6276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6048"/>
        <c:crosses val="autoZero"/>
        <c:auto val="1"/>
        <c:lblAlgn val="ctr"/>
        <c:lblOffset val="100"/>
        <c:noMultiLvlLbl val="0"/>
      </c:catAx>
      <c:valAx>
        <c:axId val="16022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9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F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'Ago 25'!$B$103:$C$122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F</c:v>
                  </c:pt>
                  <c:pt idx="1">
                    <c:v>F</c:v>
                  </c:pt>
                  <c:pt idx="2">
                    <c:v>F</c:v>
                  </c:pt>
                  <c:pt idx="3">
                    <c:v>F</c:v>
                  </c:pt>
                  <c:pt idx="4">
                    <c:v>F</c:v>
                  </c:pt>
                  <c:pt idx="5">
                    <c:v>F</c:v>
                  </c:pt>
                  <c:pt idx="6">
                    <c:v>F</c:v>
                  </c:pt>
                  <c:pt idx="7">
                    <c:v>F</c:v>
                  </c:pt>
                  <c:pt idx="8">
                    <c:v>F</c:v>
                  </c:pt>
                  <c:pt idx="9">
                    <c:v>F</c:v>
                  </c:pt>
                  <c:pt idx="10">
                    <c:v>F</c:v>
                  </c:pt>
                  <c:pt idx="11">
                    <c:v>F</c:v>
                  </c:pt>
                  <c:pt idx="12">
                    <c:v>F</c:v>
                  </c:pt>
                  <c:pt idx="13">
                    <c:v>F</c:v>
                  </c:pt>
                  <c:pt idx="14">
                    <c:v>F</c:v>
                  </c:pt>
                  <c:pt idx="15">
                    <c:v>F</c:v>
                  </c:pt>
                  <c:pt idx="16">
                    <c:v>F</c:v>
                  </c:pt>
                  <c:pt idx="17">
                    <c:v>F</c:v>
                  </c:pt>
                  <c:pt idx="18">
                    <c:v>F</c:v>
                  </c:pt>
                  <c:pt idx="19">
                    <c:v>F</c:v>
                  </c:pt>
                </c:lvl>
              </c:multiLvlStrCache>
            </c:multiLvlStrRef>
          </c:cat>
          <c:val>
            <c:numRef>
              <c:f>'Ago 25'!$I$103:$I$122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0-49AF-A14C-D6D7C9B99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002432"/>
        <c:axId val="171369600"/>
      </c:barChart>
      <c:catAx>
        <c:axId val="15400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69600"/>
        <c:crosses val="autoZero"/>
        <c:auto val="1"/>
        <c:lblAlgn val="ctr"/>
        <c:lblOffset val="100"/>
        <c:noMultiLvlLbl val="0"/>
      </c:catAx>
      <c:valAx>
        <c:axId val="17136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00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G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'Ago 25'!$B$123:$C$142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G</c:v>
                  </c:pt>
                  <c:pt idx="1">
                    <c:v>G</c:v>
                  </c:pt>
                  <c:pt idx="2">
                    <c:v>G</c:v>
                  </c:pt>
                  <c:pt idx="3">
                    <c:v>G</c:v>
                  </c:pt>
                  <c:pt idx="4">
                    <c:v>G</c:v>
                  </c:pt>
                  <c:pt idx="5">
                    <c:v>G</c:v>
                  </c:pt>
                  <c:pt idx="6">
                    <c:v>G</c:v>
                  </c:pt>
                  <c:pt idx="7">
                    <c:v>G</c:v>
                  </c:pt>
                  <c:pt idx="8">
                    <c:v>G</c:v>
                  </c:pt>
                  <c:pt idx="9">
                    <c:v>G</c:v>
                  </c:pt>
                  <c:pt idx="10">
                    <c:v>G</c:v>
                  </c:pt>
                  <c:pt idx="11">
                    <c:v>G</c:v>
                  </c:pt>
                  <c:pt idx="12">
                    <c:v>G</c:v>
                  </c:pt>
                  <c:pt idx="13">
                    <c:v>G</c:v>
                  </c:pt>
                  <c:pt idx="14">
                    <c:v>G</c:v>
                  </c:pt>
                  <c:pt idx="15">
                    <c:v>G</c:v>
                  </c:pt>
                  <c:pt idx="16">
                    <c:v>G</c:v>
                  </c:pt>
                  <c:pt idx="17">
                    <c:v>G</c:v>
                  </c:pt>
                  <c:pt idx="18">
                    <c:v>G</c:v>
                  </c:pt>
                  <c:pt idx="19">
                    <c:v>G</c:v>
                  </c:pt>
                </c:lvl>
              </c:multiLvlStrCache>
            </c:multiLvlStrRef>
          </c:cat>
          <c:val>
            <c:numRef>
              <c:f>'Ago 25'!$I$123:$I$142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D-4A8A-8694-ABC251D61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7104"/>
        <c:axId val="171371904"/>
      </c:barChart>
      <c:catAx>
        <c:axId val="6276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71904"/>
        <c:crosses val="autoZero"/>
        <c:auto val="1"/>
        <c:lblAlgn val="ctr"/>
        <c:lblOffset val="100"/>
        <c:noMultiLvlLbl val="0"/>
      </c:catAx>
      <c:valAx>
        <c:axId val="17137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'Ago 25'!$B$143:$C$162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H</c:v>
                  </c:pt>
                  <c:pt idx="1">
                    <c:v>H</c:v>
                  </c:pt>
                  <c:pt idx="2">
                    <c:v>H</c:v>
                  </c:pt>
                  <c:pt idx="3">
                    <c:v>H</c:v>
                  </c:pt>
                  <c:pt idx="4">
                    <c:v>H</c:v>
                  </c:pt>
                  <c:pt idx="5">
                    <c:v>H</c:v>
                  </c:pt>
                  <c:pt idx="6">
                    <c:v>H</c:v>
                  </c:pt>
                  <c:pt idx="7">
                    <c:v>H</c:v>
                  </c:pt>
                  <c:pt idx="8">
                    <c:v>H</c:v>
                  </c:pt>
                  <c:pt idx="9">
                    <c:v>H</c:v>
                  </c:pt>
                  <c:pt idx="10">
                    <c:v>H</c:v>
                  </c:pt>
                  <c:pt idx="11">
                    <c:v>H</c:v>
                  </c:pt>
                  <c:pt idx="12">
                    <c:v>H</c:v>
                  </c:pt>
                  <c:pt idx="13">
                    <c:v>H</c:v>
                  </c:pt>
                  <c:pt idx="14">
                    <c:v>H</c:v>
                  </c:pt>
                  <c:pt idx="15">
                    <c:v>H</c:v>
                  </c:pt>
                  <c:pt idx="16">
                    <c:v>H</c:v>
                  </c:pt>
                  <c:pt idx="17">
                    <c:v>H</c:v>
                  </c:pt>
                  <c:pt idx="18">
                    <c:v>H</c:v>
                  </c:pt>
                  <c:pt idx="19">
                    <c:v>H</c:v>
                  </c:pt>
                </c:lvl>
              </c:multiLvlStrCache>
            </c:multiLvlStrRef>
          </c:cat>
          <c:val>
            <c:numRef>
              <c:f>'Ago 25'!$I$143:$I$162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E-4C82-BBD6-C318254AD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716032"/>
        <c:axId val="171374208"/>
      </c:barChart>
      <c:catAx>
        <c:axId val="17271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74208"/>
        <c:crosses val="autoZero"/>
        <c:auto val="1"/>
        <c:lblAlgn val="ctr"/>
        <c:lblOffset val="100"/>
        <c:noMultiLvlLbl val="0"/>
      </c:catAx>
      <c:valAx>
        <c:axId val="17137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71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'Ago 25'!$B$163:$C$182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I</c:v>
                  </c:pt>
                  <c:pt idx="1">
                    <c:v>I</c:v>
                  </c:pt>
                  <c:pt idx="2">
                    <c:v>I</c:v>
                  </c:pt>
                  <c:pt idx="3">
                    <c:v>I</c:v>
                  </c:pt>
                  <c:pt idx="4">
                    <c:v>I</c:v>
                  </c:pt>
                  <c:pt idx="5">
                    <c:v>I</c:v>
                  </c:pt>
                  <c:pt idx="6">
                    <c:v>I</c:v>
                  </c:pt>
                  <c:pt idx="7">
                    <c:v>I</c:v>
                  </c:pt>
                  <c:pt idx="8">
                    <c:v>I</c:v>
                  </c:pt>
                  <c:pt idx="9">
                    <c:v>I</c:v>
                  </c:pt>
                  <c:pt idx="10">
                    <c:v>I</c:v>
                  </c:pt>
                  <c:pt idx="11">
                    <c:v>I</c:v>
                  </c:pt>
                  <c:pt idx="12">
                    <c:v>I</c:v>
                  </c:pt>
                  <c:pt idx="13">
                    <c:v>I</c:v>
                  </c:pt>
                  <c:pt idx="14">
                    <c:v>I</c:v>
                  </c:pt>
                  <c:pt idx="15">
                    <c:v>I</c:v>
                  </c:pt>
                  <c:pt idx="16">
                    <c:v>I</c:v>
                  </c:pt>
                  <c:pt idx="17">
                    <c:v>I</c:v>
                  </c:pt>
                  <c:pt idx="18">
                    <c:v>I</c:v>
                  </c:pt>
                  <c:pt idx="19">
                    <c:v>I</c:v>
                  </c:pt>
                </c:lvl>
              </c:multiLvlStrCache>
            </c:multiLvlStrRef>
          </c:cat>
          <c:val>
            <c:numRef>
              <c:f>'Ago 25'!$I$163:$I$182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C-4E03-B8F2-07EA2E926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716544"/>
        <c:axId val="176160768"/>
      </c:barChart>
      <c:catAx>
        <c:axId val="17271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6160768"/>
        <c:crosses val="autoZero"/>
        <c:auto val="1"/>
        <c:lblAlgn val="ctr"/>
        <c:lblOffset val="100"/>
        <c:noMultiLvlLbl val="0"/>
      </c:catAx>
      <c:valAx>
        <c:axId val="17616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71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'Sep 25'!$B$3:$C$22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A</c:v>
                  </c:pt>
                  <c:pt idx="1">
                    <c:v>A</c:v>
                  </c:pt>
                  <c:pt idx="2">
                    <c:v>A</c:v>
                  </c:pt>
                  <c:pt idx="3">
                    <c:v>A</c:v>
                  </c:pt>
                  <c:pt idx="4">
                    <c:v>A</c:v>
                  </c:pt>
                  <c:pt idx="5">
                    <c:v>A</c:v>
                  </c:pt>
                  <c:pt idx="6">
                    <c:v>A</c:v>
                  </c:pt>
                  <c:pt idx="7">
                    <c:v>A</c:v>
                  </c:pt>
                  <c:pt idx="8">
                    <c:v>A</c:v>
                  </c:pt>
                  <c:pt idx="9">
                    <c:v>A</c:v>
                  </c:pt>
                  <c:pt idx="10">
                    <c:v>A</c:v>
                  </c:pt>
                  <c:pt idx="11">
                    <c:v>A</c:v>
                  </c:pt>
                  <c:pt idx="12">
                    <c:v>A</c:v>
                  </c:pt>
                  <c:pt idx="13">
                    <c:v>A</c:v>
                  </c:pt>
                  <c:pt idx="14">
                    <c:v>A</c:v>
                  </c:pt>
                  <c:pt idx="15">
                    <c:v>A</c:v>
                  </c:pt>
                  <c:pt idx="16">
                    <c:v>A</c:v>
                  </c:pt>
                  <c:pt idx="17">
                    <c:v>A</c:v>
                  </c:pt>
                  <c:pt idx="18">
                    <c:v>A</c:v>
                  </c:pt>
                  <c:pt idx="19">
                    <c:v>A</c:v>
                  </c:pt>
                </c:lvl>
              </c:multiLvlStrCache>
            </c:multiLvlStrRef>
          </c:cat>
          <c:val>
            <c:numRef>
              <c:f>'Sep 25'!$I$3:$I$22</c:f>
              <c:numCache>
                <c:formatCode>_(* #,##0.00_);_(* \(#,##0.00\);_(* "-"??_);_(@_)</c:formatCode>
                <c:ptCount val="20"/>
                <c:pt idx="0">
                  <c:v>-3.8702317290552579E-4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7-431E-AC48-85727A90E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49184"/>
        <c:axId val="159471232"/>
      </c:barChart>
      <c:catAx>
        <c:axId val="6274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9471232"/>
        <c:crosses val="autoZero"/>
        <c:auto val="1"/>
        <c:lblAlgn val="ctr"/>
        <c:lblOffset val="100"/>
        <c:noMultiLvlLbl val="0"/>
      </c:catAx>
      <c:valAx>
        <c:axId val="15947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4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B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'Sep 25'!$B$23:$C$42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B</c:v>
                  </c:pt>
                  <c:pt idx="1">
                    <c:v>B</c:v>
                  </c:pt>
                  <c:pt idx="2">
                    <c:v>B</c:v>
                  </c:pt>
                  <c:pt idx="3">
                    <c:v>B</c:v>
                  </c:pt>
                  <c:pt idx="4">
                    <c:v>B</c:v>
                  </c:pt>
                  <c:pt idx="5">
                    <c:v>B</c:v>
                  </c:pt>
                  <c:pt idx="6">
                    <c:v>B</c:v>
                  </c:pt>
                  <c:pt idx="7">
                    <c:v>B</c:v>
                  </c:pt>
                  <c:pt idx="8">
                    <c:v>B</c:v>
                  </c:pt>
                  <c:pt idx="9">
                    <c:v>B</c:v>
                  </c:pt>
                  <c:pt idx="10">
                    <c:v>B</c:v>
                  </c:pt>
                  <c:pt idx="11">
                    <c:v>B</c:v>
                  </c:pt>
                  <c:pt idx="12">
                    <c:v>B</c:v>
                  </c:pt>
                  <c:pt idx="13">
                    <c:v>B</c:v>
                  </c:pt>
                  <c:pt idx="14">
                    <c:v>B</c:v>
                  </c:pt>
                  <c:pt idx="15">
                    <c:v>B</c:v>
                  </c:pt>
                  <c:pt idx="16">
                    <c:v>B</c:v>
                  </c:pt>
                  <c:pt idx="17">
                    <c:v>B</c:v>
                  </c:pt>
                  <c:pt idx="18">
                    <c:v>B</c:v>
                  </c:pt>
                  <c:pt idx="19">
                    <c:v>B</c:v>
                  </c:pt>
                </c:lvl>
              </c:multiLvlStrCache>
            </c:multiLvlStrRef>
          </c:cat>
          <c:val>
            <c:numRef>
              <c:f>'Sep 25'!$I$23:$I$42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5-4F2C-B4A8-D1AD063C7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7616"/>
        <c:axId val="160219136"/>
      </c:barChart>
      <c:catAx>
        <c:axId val="6276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19136"/>
        <c:crosses val="autoZero"/>
        <c:auto val="1"/>
        <c:lblAlgn val="ctr"/>
        <c:lblOffset val="100"/>
        <c:noMultiLvlLbl val="0"/>
      </c:catAx>
      <c:valAx>
        <c:axId val="16021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'Sep 25'!$B$43:$C$62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C</c:v>
                  </c:pt>
                  <c:pt idx="1">
                    <c:v>C</c:v>
                  </c:pt>
                  <c:pt idx="2">
                    <c:v>C</c:v>
                  </c:pt>
                  <c:pt idx="3">
                    <c:v>C</c:v>
                  </c:pt>
                  <c:pt idx="4">
                    <c:v>C</c:v>
                  </c:pt>
                  <c:pt idx="5">
                    <c:v>C</c:v>
                  </c:pt>
                  <c:pt idx="6">
                    <c:v>C</c:v>
                  </c:pt>
                  <c:pt idx="7">
                    <c:v>C</c:v>
                  </c:pt>
                  <c:pt idx="8">
                    <c:v>C</c:v>
                  </c:pt>
                  <c:pt idx="9">
                    <c:v>C</c:v>
                  </c:pt>
                  <c:pt idx="10">
                    <c:v>C</c:v>
                  </c:pt>
                  <c:pt idx="11">
                    <c:v>C</c:v>
                  </c:pt>
                  <c:pt idx="12">
                    <c:v>C</c:v>
                  </c:pt>
                  <c:pt idx="13">
                    <c:v>C</c:v>
                  </c:pt>
                  <c:pt idx="14">
                    <c:v>C</c:v>
                  </c:pt>
                  <c:pt idx="15">
                    <c:v>C</c:v>
                  </c:pt>
                  <c:pt idx="16">
                    <c:v>C</c:v>
                  </c:pt>
                  <c:pt idx="17">
                    <c:v>C</c:v>
                  </c:pt>
                  <c:pt idx="18">
                    <c:v>C</c:v>
                  </c:pt>
                  <c:pt idx="19">
                    <c:v>C</c:v>
                  </c:pt>
                </c:lvl>
              </c:multiLvlStrCache>
            </c:multiLvlStrRef>
          </c:cat>
          <c:val>
            <c:numRef>
              <c:f>'Sep 25'!$I$43:$I$62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2-46B1-9F05-C21F76A18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50208"/>
        <c:axId val="160221440"/>
      </c:barChart>
      <c:catAx>
        <c:axId val="627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1440"/>
        <c:crosses val="autoZero"/>
        <c:auto val="1"/>
        <c:lblAlgn val="ctr"/>
        <c:lblOffset val="100"/>
        <c:noMultiLvlLbl val="0"/>
      </c:catAx>
      <c:valAx>
        <c:axId val="16022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5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'Sep 25'!$B$63:$C$82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D</c:v>
                  </c:pt>
                  <c:pt idx="1">
                    <c:v>D</c:v>
                  </c:pt>
                  <c:pt idx="2">
                    <c:v>D</c:v>
                  </c:pt>
                  <c:pt idx="3">
                    <c:v>D</c:v>
                  </c:pt>
                  <c:pt idx="4">
                    <c:v>D</c:v>
                  </c:pt>
                  <c:pt idx="5">
                    <c:v>D</c:v>
                  </c:pt>
                  <c:pt idx="6">
                    <c:v>D</c:v>
                  </c:pt>
                  <c:pt idx="7">
                    <c:v>D</c:v>
                  </c:pt>
                  <c:pt idx="8">
                    <c:v>D</c:v>
                  </c:pt>
                  <c:pt idx="9">
                    <c:v>D</c:v>
                  </c:pt>
                  <c:pt idx="10">
                    <c:v>D</c:v>
                  </c:pt>
                  <c:pt idx="11">
                    <c:v>D</c:v>
                  </c:pt>
                  <c:pt idx="12">
                    <c:v>D</c:v>
                  </c:pt>
                  <c:pt idx="13">
                    <c:v>D</c:v>
                  </c:pt>
                  <c:pt idx="14">
                    <c:v>D</c:v>
                  </c:pt>
                  <c:pt idx="15">
                    <c:v>D</c:v>
                  </c:pt>
                  <c:pt idx="16">
                    <c:v>D</c:v>
                  </c:pt>
                  <c:pt idx="17">
                    <c:v>D</c:v>
                  </c:pt>
                  <c:pt idx="18">
                    <c:v>D</c:v>
                  </c:pt>
                  <c:pt idx="19">
                    <c:v>D</c:v>
                  </c:pt>
                </c:lvl>
              </c:multiLvlStrCache>
            </c:multiLvlStrRef>
          </c:cat>
          <c:val>
            <c:numRef>
              <c:f>'Sep 25'!$I$63:$I$82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B-46A2-A1E5-8B732334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9152"/>
        <c:axId val="160223744"/>
      </c:barChart>
      <c:catAx>
        <c:axId val="627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3744"/>
        <c:crosses val="autoZero"/>
        <c:auto val="1"/>
        <c:lblAlgn val="ctr"/>
        <c:lblOffset val="100"/>
        <c:noMultiLvlLbl val="0"/>
      </c:catAx>
      <c:valAx>
        <c:axId val="16022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'Sep 25'!$B$83:$C$102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E</c:v>
                  </c:pt>
                  <c:pt idx="1">
                    <c:v>E</c:v>
                  </c:pt>
                  <c:pt idx="2">
                    <c:v>E</c:v>
                  </c:pt>
                  <c:pt idx="3">
                    <c:v>E</c:v>
                  </c:pt>
                  <c:pt idx="4">
                    <c:v>E</c:v>
                  </c:pt>
                  <c:pt idx="5">
                    <c:v>E</c:v>
                  </c:pt>
                  <c:pt idx="6">
                    <c:v>E</c:v>
                  </c:pt>
                  <c:pt idx="7">
                    <c:v>E</c:v>
                  </c:pt>
                  <c:pt idx="8">
                    <c:v>E</c:v>
                  </c:pt>
                  <c:pt idx="9">
                    <c:v>E</c:v>
                  </c:pt>
                  <c:pt idx="10">
                    <c:v>E</c:v>
                  </c:pt>
                  <c:pt idx="11">
                    <c:v>E</c:v>
                  </c:pt>
                  <c:pt idx="12">
                    <c:v>E</c:v>
                  </c:pt>
                  <c:pt idx="13">
                    <c:v>E</c:v>
                  </c:pt>
                  <c:pt idx="14">
                    <c:v>E</c:v>
                  </c:pt>
                  <c:pt idx="15">
                    <c:v>E</c:v>
                  </c:pt>
                  <c:pt idx="16">
                    <c:v>E</c:v>
                  </c:pt>
                  <c:pt idx="17">
                    <c:v>E</c:v>
                  </c:pt>
                  <c:pt idx="18">
                    <c:v>E</c:v>
                  </c:pt>
                  <c:pt idx="19">
                    <c:v>E</c:v>
                  </c:pt>
                </c:lvl>
              </c:multiLvlStrCache>
            </c:multiLvlStrRef>
          </c:cat>
          <c:val>
            <c:numRef>
              <c:f>'Sep 25'!$I$83:$I$102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1-40BA-87C3-447CBF1DF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9664"/>
        <c:axId val="160226048"/>
      </c:barChart>
      <c:catAx>
        <c:axId val="6276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6048"/>
        <c:crosses val="autoZero"/>
        <c:auto val="1"/>
        <c:lblAlgn val="ctr"/>
        <c:lblOffset val="100"/>
        <c:noMultiLvlLbl val="0"/>
      </c:catAx>
      <c:valAx>
        <c:axId val="16022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9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F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'Sep 25'!$B$103:$C$122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F</c:v>
                  </c:pt>
                  <c:pt idx="1">
                    <c:v>F</c:v>
                  </c:pt>
                  <c:pt idx="2">
                    <c:v>F</c:v>
                  </c:pt>
                  <c:pt idx="3">
                    <c:v>F</c:v>
                  </c:pt>
                  <c:pt idx="4">
                    <c:v>F</c:v>
                  </c:pt>
                  <c:pt idx="5">
                    <c:v>F</c:v>
                  </c:pt>
                  <c:pt idx="6">
                    <c:v>F</c:v>
                  </c:pt>
                  <c:pt idx="7">
                    <c:v>F</c:v>
                  </c:pt>
                  <c:pt idx="8">
                    <c:v>F</c:v>
                  </c:pt>
                  <c:pt idx="9">
                    <c:v>F</c:v>
                  </c:pt>
                  <c:pt idx="10">
                    <c:v>F</c:v>
                  </c:pt>
                  <c:pt idx="11">
                    <c:v>F</c:v>
                  </c:pt>
                  <c:pt idx="12">
                    <c:v>F</c:v>
                  </c:pt>
                  <c:pt idx="13">
                    <c:v>F</c:v>
                  </c:pt>
                  <c:pt idx="14">
                    <c:v>F</c:v>
                  </c:pt>
                  <c:pt idx="15">
                    <c:v>F</c:v>
                  </c:pt>
                  <c:pt idx="16">
                    <c:v>F</c:v>
                  </c:pt>
                  <c:pt idx="17">
                    <c:v>F</c:v>
                  </c:pt>
                  <c:pt idx="18">
                    <c:v>F</c:v>
                  </c:pt>
                  <c:pt idx="19">
                    <c:v>F</c:v>
                  </c:pt>
                </c:lvl>
              </c:multiLvlStrCache>
            </c:multiLvlStrRef>
          </c:cat>
          <c:val>
            <c:numRef>
              <c:f>'Sep 25'!$I$103:$I$122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E-4069-A6D3-AB23499DC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002432"/>
        <c:axId val="171369600"/>
      </c:barChart>
      <c:catAx>
        <c:axId val="15400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69600"/>
        <c:crosses val="autoZero"/>
        <c:auto val="1"/>
        <c:lblAlgn val="ctr"/>
        <c:lblOffset val="100"/>
        <c:noMultiLvlLbl val="0"/>
      </c:catAx>
      <c:valAx>
        <c:axId val="17136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00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G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'Sep 25'!$B$123:$C$142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G</c:v>
                  </c:pt>
                  <c:pt idx="1">
                    <c:v>G</c:v>
                  </c:pt>
                  <c:pt idx="2">
                    <c:v>G</c:v>
                  </c:pt>
                  <c:pt idx="3">
                    <c:v>G</c:v>
                  </c:pt>
                  <c:pt idx="4">
                    <c:v>G</c:v>
                  </c:pt>
                  <c:pt idx="5">
                    <c:v>G</c:v>
                  </c:pt>
                  <c:pt idx="6">
                    <c:v>G</c:v>
                  </c:pt>
                  <c:pt idx="7">
                    <c:v>G</c:v>
                  </c:pt>
                  <c:pt idx="8">
                    <c:v>G</c:v>
                  </c:pt>
                  <c:pt idx="9">
                    <c:v>G</c:v>
                  </c:pt>
                  <c:pt idx="10">
                    <c:v>G</c:v>
                  </c:pt>
                  <c:pt idx="11">
                    <c:v>G</c:v>
                  </c:pt>
                  <c:pt idx="12">
                    <c:v>G</c:v>
                  </c:pt>
                  <c:pt idx="13">
                    <c:v>G</c:v>
                  </c:pt>
                  <c:pt idx="14">
                    <c:v>G</c:v>
                  </c:pt>
                  <c:pt idx="15">
                    <c:v>G</c:v>
                  </c:pt>
                  <c:pt idx="16">
                    <c:v>G</c:v>
                  </c:pt>
                  <c:pt idx="17">
                    <c:v>G</c:v>
                  </c:pt>
                  <c:pt idx="18">
                    <c:v>G</c:v>
                  </c:pt>
                  <c:pt idx="19">
                    <c:v>G</c:v>
                  </c:pt>
                </c:lvl>
              </c:multiLvlStrCache>
            </c:multiLvlStrRef>
          </c:cat>
          <c:val>
            <c:numRef>
              <c:f>'Sep 25'!$I$123:$I$142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E-465B-A60B-844AB60A7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7104"/>
        <c:axId val="171371904"/>
      </c:barChart>
      <c:catAx>
        <c:axId val="6276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71904"/>
        <c:crosses val="autoZero"/>
        <c:auto val="1"/>
        <c:lblAlgn val="ctr"/>
        <c:lblOffset val="100"/>
        <c:noMultiLvlLbl val="0"/>
      </c:catAx>
      <c:valAx>
        <c:axId val="17137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'Sep 25'!$B$143:$C$162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H</c:v>
                  </c:pt>
                  <c:pt idx="1">
                    <c:v>H</c:v>
                  </c:pt>
                  <c:pt idx="2">
                    <c:v>H</c:v>
                  </c:pt>
                  <c:pt idx="3">
                    <c:v>H</c:v>
                  </c:pt>
                  <c:pt idx="4">
                    <c:v>H</c:v>
                  </c:pt>
                  <c:pt idx="5">
                    <c:v>H</c:v>
                  </c:pt>
                  <c:pt idx="6">
                    <c:v>H</c:v>
                  </c:pt>
                  <c:pt idx="7">
                    <c:v>H</c:v>
                  </c:pt>
                  <c:pt idx="8">
                    <c:v>H</c:v>
                  </c:pt>
                  <c:pt idx="9">
                    <c:v>H</c:v>
                  </c:pt>
                  <c:pt idx="10">
                    <c:v>H</c:v>
                  </c:pt>
                  <c:pt idx="11">
                    <c:v>H</c:v>
                  </c:pt>
                  <c:pt idx="12">
                    <c:v>H</c:v>
                  </c:pt>
                  <c:pt idx="13">
                    <c:v>H</c:v>
                  </c:pt>
                  <c:pt idx="14">
                    <c:v>H</c:v>
                  </c:pt>
                  <c:pt idx="15">
                    <c:v>H</c:v>
                  </c:pt>
                  <c:pt idx="16">
                    <c:v>H</c:v>
                  </c:pt>
                  <c:pt idx="17">
                    <c:v>H</c:v>
                  </c:pt>
                  <c:pt idx="18">
                    <c:v>H</c:v>
                  </c:pt>
                  <c:pt idx="19">
                    <c:v>H</c:v>
                  </c:pt>
                </c:lvl>
              </c:multiLvlStrCache>
            </c:multiLvlStrRef>
          </c:cat>
          <c:val>
            <c:numRef>
              <c:f>'Sep 25'!$I$143:$I$162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54-49AD-A3DF-776A74CE4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716032"/>
        <c:axId val="171374208"/>
      </c:barChart>
      <c:catAx>
        <c:axId val="17271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74208"/>
        <c:crosses val="autoZero"/>
        <c:auto val="1"/>
        <c:lblAlgn val="ctr"/>
        <c:lblOffset val="100"/>
        <c:noMultiLvlLbl val="0"/>
      </c:catAx>
      <c:valAx>
        <c:axId val="17137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71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'Sep 25'!$B$163:$C$182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I</c:v>
                  </c:pt>
                  <c:pt idx="1">
                    <c:v>I</c:v>
                  </c:pt>
                  <c:pt idx="2">
                    <c:v>I</c:v>
                  </c:pt>
                  <c:pt idx="3">
                    <c:v>I</c:v>
                  </c:pt>
                  <c:pt idx="4">
                    <c:v>I</c:v>
                  </c:pt>
                  <c:pt idx="5">
                    <c:v>I</c:v>
                  </c:pt>
                  <c:pt idx="6">
                    <c:v>I</c:v>
                  </c:pt>
                  <c:pt idx="7">
                    <c:v>I</c:v>
                  </c:pt>
                  <c:pt idx="8">
                    <c:v>I</c:v>
                  </c:pt>
                  <c:pt idx="9">
                    <c:v>I</c:v>
                  </c:pt>
                  <c:pt idx="10">
                    <c:v>I</c:v>
                  </c:pt>
                  <c:pt idx="11">
                    <c:v>I</c:v>
                  </c:pt>
                  <c:pt idx="12">
                    <c:v>I</c:v>
                  </c:pt>
                  <c:pt idx="13">
                    <c:v>I</c:v>
                  </c:pt>
                  <c:pt idx="14">
                    <c:v>I</c:v>
                  </c:pt>
                  <c:pt idx="15">
                    <c:v>I</c:v>
                  </c:pt>
                  <c:pt idx="16">
                    <c:v>I</c:v>
                  </c:pt>
                  <c:pt idx="17">
                    <c:v>I</c:v>
                  </c:pt>
                  <c:pt idx="18">
                    <c:v>I</c:v>
                  </c:pt>
                  <c:pt idx="19">
                    <c:v>I</c:v>
                  </c:pt>
                </c:lvl>
              </c:multiLvlStrCache>
            </c:multiLvlStrRef>
          </c:cat>
          <c:val>
            <c:numRef>
              <c:f>'Sep 25'!$I$163:$I$182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F-4E3B-99A3-FB737958A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716544"/>
        <c:axId val="176160768"/>
      </c:barChart>
      <c:catAx>
        <c:axId val="17271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6160768"/>
        <c:crosses val="autoZero"/>
        <c:auto val="1"/>
        <c:lblAlgn val="ctr"/>
        <c:lblOffset val="100"/>
        <c:noMultiLvlLbl val="0"/>
      </c:catAx>
      <c:valAx>
        <c:axId val="17616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71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'Oct 25'!$B$3:$C$22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A</c:v>
                  </c:pt>
                  <c:pt idx="1">
                    <c:v>A</c:v>
                  </c:pt>
                  <c:pt idx="2">
                    <c:v>A</c:v>
                  </c:pt>
                  <c:pt idx="3">
                    <c:v>A</c:v>
                  </c:pt>
                  <c:pt idx="4">
                    <c:v>A</c:v>
                  </c:pt>
                  <c:pt idx="5">
                    <c:v>A</c:v>
                  </c:pt>
                  <c:pt idx="6">
                    <c:v>A</c:v>
                  </c:pt>
                  <c:pt idx="7">
                    <c:v>A</c:v>
                  </c:pt>
                  <c:pt idx="8">
                    <c:v>A</c:v>
                  </c:pt>
                  <c:pt idx="9">
                    <c:v>A</c:v>
                  </c:pt>
                  <c:pt idx="10">
                    <c:v>A</c:v>
                  </c:pt>
                  <c:pt idx="11">
                    <c:v>A</c:v>
                  </c:pt>
                  <c:pt idx="12">
                    <c:v>A</c:v>
                  </c:pt>
                  <c:pt idx="13">
                    <c:v>A</c:v>
                  </c:pt>
                  <c:pt idx="14">
                    <c:v>A</c:v>
                  </c:pt>
                  <c:pt idx="15">
                    <c:v>A</c:v>
                  </c:pt>
                  <c:pt idx="16">
                    <c:v>A</c:v>
                  </c:pt>
                  <c:pt idx="17">
                    <c:v>A</c:v>
                  </c:pt>
                  <c:pt idx="18">
                    <c:v>A</c:v>
                  </c:pt>
                  <c:pt idx="19">
                    <c:v>A</c:v>
                  </c:pt>
                </c:lvl>
              </c:multiLvlStrCache>
            </c:multiLvlStrRef>
          </c:cat>
          <c:val>
            <c:numRef>
              <c:f>'Oct 25'!$I$3:$I$22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D5-4FF3-8DF0-4E7D1982E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49184"/>
        <c:axId val="159471232"/>
      </c:barChart>
      <c:catAx>
        <c:axId val="6274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9471232"/>
        <c:crosses val="autoZero"/>
        <c:auto val="1"/>
        <c:lblAlgn val="ctr"/>
        <c:lblOffset val="100"/>
        <c:noMultiLvlLbl val="0"/>
      </c:catAx>
      <c:valAx>
        <c:axId val="15947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4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B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'Oct 25'!$B$23:$C$42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B</c:v>
                  </c:pt>
                  <c:pt idx="1">
                    <c:v>B</c:v>
                  </c:pt>
                  <c:pt idx="2">
                    <c:v>B</c:v>
                  </c:pt>
                  <c:pt idx="3">
                    <c:v>B</c:v>
                  </c:pt>
                  <c:pt idx="4">
                    <c:v>B</c:v>
                  </c:pt>
                  <c:pt idx="5">
                    <c:v>B</c:v>
                  </c:pt>
                  <c:pt idx="6">
                    <c:v>B</c:v>
                  </c:pt>
                  <c:pt idx="7">
                    <c:v>B</c:v>
                  </c:pt>
                  <c:pt idx="8">
                    <c:v>B</c:v>
                  </c:pt>
                  <c:pt idx="9">
                    <c:v>B</c:v>
                  </c:pt>
                  <c:pt idx="10">
                    <c:v>B</c:v>
                  </c:pt>
                  <c:pt idx="11">
                    <c:v>B</c:v>
                  </c:pt>
                  <c:pt idx="12">
                    <c:v>B</c:v>
                  </c:pt>
                  <c:pt idx="13">
                    <c:v>B</c:v>
                  </c:pt>
                  <c:pt idx="14">
                    <c:v>B</c:v>
                  </c:pt>
                  <c:pt idx="15">
                    <c:v>B</c:v>
                  </c:pt>
                  <c:pt idx="16">
                    <c:v>B</c:v>
                  </c:pt>
                  <c:pt idx="17">
                    <c:v>B</c:v>
                  </c:pt>
                  <c:pt idx="18">
                    <c:v>B</c:v>
                  </c:pt>
                  <c:pt idx="19">
                    <c:v>B</c:v>
                  </c:pt>
                </c:lvl>
              </c:multiLvlStrCache>
            </c:multiLvlStrRef>
          </c:cat>
          <c:val>
            <c:numRef>
              <c:f>'Oct 25'!$I$23:$I$42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7-467C-8C01-EEDE24952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7616"/>
        <c:axId val="160219136"/>
      </c:barChart>
      <c:catAx>
        <c:axId val="6276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19136"/>
        <c:crosses val="autoZero"/>
        <c:auto val="1"/>
        <c:lblAlgn val="ctr"/>
        <c:lblOffset val="100"/>
        <c:noMultiLvlLbl val="0"/>
      </c:catAx>
      <c:valAx>
        <c:axId val="16021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'Oct 25'!$B$43:$C$62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C</c:v>
                  </c:pt>
                  <c:pt idx="1">
                    <c:v>C</c:v>
                  </c:pt>
                  <c:pt idx="2">
                    <c:v>C</c:v>
                  </c:pt>
                  <c:pt idx="3">
                    <c:v>C</c:v>
                  </c:pt>
                  <c:pt idx="4">
                    <c:v>C</c:v>
                  </c:pt>
                  <c:pt idx="5">
                    <c:v>C</c:v>
                  </c:pt>
                  <c:pt idx="6">
                    <c:v>C</c:v>
                  </c:pt>
                  <c:pt idx="7">
                    <c:v>C</c:v>
                  </c:pt>
                  <c:pt idx="8">
                    <c:v>C</c:v>
                  </c:pt>
                  <c:pt idx="9">
                    <c:v>C</c:v>
                  </c:pt>
                  <c:pt idx="10">
                    <c:v>C</c:v>
                  </c:pt>
                  <c:pt idx="11">
                    <c:v>C</c:v>
                  </c:pt>
                  <c:pt idx="12">
                    <c:v>C</c:v>
                  </c:pt>
                  <c:pt idx="13">
                    <c:v>C</c:v>
                  </c:pt>
                  <c:pt idx="14">
                    <c:v>C</c:v>
                  </c:pt>
                  <c:pt idx="15">
                    <c:v>C</c:v>
                  </c:pt>
                  <c:pt idx="16">
                    <c:v>C</c:v>
                  </c:pt>
                  <c:pt idx="17">
                    <c:v>C</c:v>
                  </c:pt>
                  <c:pt idx="18">
                    <c:v>C</c:v>
                  </c:pt>
                  <c:pt idx="19">
                    <c:v>C</c:v>
                  </c:pt>
                </c:lvl>
              </c:multiLvlStrCache>
            </c:multiLvlStrRef>
          </c:cat>
          <c:val>
            <c:numRef>
              <c:f>'Oct 25'!$I$43:$I$62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3-4CA4-ADB9-D5E3F52CD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50208"/>
        <c:axId val="160221440"/>
      </c:barChart>
      <c:catAx>
        <c:axId val="627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1440"/>
        <c:crosses val="autoZero"/>
        <c:auto val="1"/>
        <c:lblAlgn val="ctr"/>
        <c:lblOffset val="100"/>
        <c:noMultiLvlLbl val="0"/>
      </c:catAx>
      <c:valAx>
        <c:axId val="16022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5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'Oct 25'!$B$63:$C$82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D</c:v>
                  </c:pt>
                  <c:pt idx="1">
                    <c:v>D</c:v>
                  </c:pt>
                  <c:pt idx="2">
                    <c:v>D</c:v>
                  </c:pt>
                  <c:pt idx="3">
                    <c:v>D</c:v>
                  </c:pt>
                  <c:pt idx="4">
                    <c:v>D</c:v>
                  </c:pt>
                  <c:pt idx="5">
                    <c:v>D</c:v>
                  </c:pt>
                  <c:pt idx="6">
                    <c:v>D</c:v>
                  </c:pt>
                  <c:pt idx="7">
                    <c:v>D</c:v>
                  </c:pt>
                  <c:pt idx="8">
                    <c:v>D</c:v>
                  </c:pt>
                  <c:pt idx="9">
                    <c:v>D</c:v>
                  </c:pt>
                  <c:pt idx="10">
                    <c:v>D</c:v>
                  </c:pt>
                  <c:pt idx="11">
                    <c:v>D</c:v>
                  </c:pt>
                  <c:pt idx="12">
                    <c:v>D</c:v>
                  </c:pt>
                  <c:pt idx="13">
                    <c:v>D</c:v>
                  </c:pt>
                  <c:pt idx="14">
                    <c:v>D</c:v>
                  </c:pt>
                  <c:pt idx="15">
                    <c:v>D</c:v>
                  </c:pt>
                  <c:pt idx="16">
                    <c:v>D</c:v>
                  </c:pt>
                  <c:pt idx="17">
                    <c:v>D</c:v>
                  </c:pt>
                  <c:pt idx="18">
                    <c:v>D</c:v>
                  </c:pt>
                  <c:pt idx="19">
                    <c:v>D</c:v>
                  </c:pt>
                </c:lvl>
              </c:multiLvlStrCache>
            </c:multiLvlStrRef>
          </c:cat>
          <c:val>
            <c:numRef>
              <c:f>'Oct 25'!$I$63:$I$82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8-4C3B-94B8-DD555C91C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9152"/>
        <c:axId val="160223744"/>
      </c:barChart>
      <c:catAx>
        <c:axId val="627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3744"/>
        <c:crosses val="autoZero"/>
        <c:auto val="1"/>
        <c:lblAlgn val="ctr"/>
        <c:lblOffset val="100"/>
        <c:noMultiLvlLbl val="0"/>
      </c:catAx>
      <c:valAx>
        <c:axId val="16022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'Oct 25'!$B$83:$C$102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E</c:v>
                  </c:pt>
                  <c:pt idx="1">
                    <c:v>E</c:v>
                  </c:pt>
                  <c:pt idx="2">
                    <c:v>E</c:v>
                  </c:pt>
                  <c:pt idx="3">
                    <c:v>E</c:v>
                  </c:pt>
                  <c:pt idx="4">
                    <c:v>E</c:v>
                  </c:pt>
                  <c:pt idx="5">
                    <c:v>E</c:v>
                  </c:pt>
                  <c:pt idx="6">
                    <c:v>E</c:v>
                  </c:pt>
                  <c:pt idx="7">
                    <c:v>E</c:v>
                  </c:pt>
                  <c:pt idx="8">
                    <c:v>E</c:v>
                  </c:pt>
                  <c:pt idx="9">
                    <c:v>E</c:v>
                  </c:pt>
                  <c:pt idx="10">
                    <c:v>E</c:v>
                  </c:pt>
                  <c:pt idx="11">
                    <c:v>E</c:v>
                  </c:pt>
                  <c:pt idx="12">
                    <c:v>E</c:v>
                  </c:pt>
                  <c:pt idx="13">
                    <c:v>E</c:v>
                  </c:pt>
                  <c:pt idx="14">
                    <c:v>E</c:v>
                  </c:pt>
                  <c:pt idx="15">
                    <c:v>E</c:v>
                  </c:pt>
                  <c:pt idx="16">
                    <c:v>E</c:v>
                  </c:pt>
                  <c:pt idx="17">
                    <c:v>E</c:v>
                  </c:pt>
                  <c:pt idx="18">
                    <c:v>E</c:v>
                  </c:pt>
                  <c:pt idx="19">
                    <c:v>E</c:v>
                  </c:pt>
                </c:lvl>
              </c:multiLvlStrCache>
            </c:multiLvlStrRef>
          </c:cat>
          <c:val>
            <c:numRef>
              <c:f>'Oct 25'!$I$83:$I$102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0-4432-BDBC-E92B74E7C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9664"/>
        <c:axId val="160226048"/>
      </c:barChart>
      <c:catAx>
        <c:axId val="6276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6048"/>
        <c:crosses val="autoZero"/>
        <c:auto val="1"/>
        <c:lblAlgn val="ctr"/>
        <c:lblOffset val="100"/>
        <c:noMultiLvlLbl val="0"/>
      </c:catAx>
      <c:valAx>
        <c:axId val="16022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9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F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'Oct 25'!$B$103:$C$122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F</c:v>
                  </c:pt>
                  <c:pt idx="1">
                    <c:v>F</c:v>
                  </c:pt>
                  <c:pt idx="2">
                    <c:v>F</c:v>
                  </c:pt>
                  <c:pt idx="3">
                    <c:v>F</c:v>
                  </c:pt>
                  <c:pt idx="4">
                    <c:v>F</c:v>
                  </c:pt>
                  <c:pt idx="5">
                    <c:v>F</c:v>
                  </c:pt>
                  <c:pt idx="6">
                    <c:v>F</c:v>
                  </c:pt>
                  <c:pt idx="7">
                    <c:v>F</c:v>
                  </c:pt>
                  <c:pt idx="8">
                    <c:v>F</c:v>
                  </c:pt>
                  <c:pt idx="9">
                    <c:v>F</c:v>
                  </c:pt>
                  <c:pt idx="10">
                    <c:v>F</c:v>
                  </c:pt>
                  <c:pt idx="11">
                    <c:v>F</c:v>
                  </c:pt>
                  <c:pt idx="12">
                    <c:v>F</c:v>
                  </c:pt>
                  <c:pt idx="13">
                    <c:v>F</c:v>
                  </c:pt>
                  <c:pt idx="14">
                    <c:v>F</c:v>
                  </c:pt>
                  <c:pt idx="15">
                    <c:v>F</c:v>
                  </c:pt>
                  <c:pt idx="16">
                    <c:v>F</c:v>
                  </c:pt>
                  <c:pt idx="17">
                    <c:v>F</c:v>
                  </c:pt>
                  <c:pt idx="18">
                    <c:v>F</c:v>
                  </c:pt>
                  <c:pt idx="19">
                    <c:v>F</c:v>
                  </c:pt>
                </c:lvl>
              </c:multiLvlStrCache>
            </c:multiLvlStrRef>
          </c:cat>
          <c:val>
            <c:numRef>
              <c:f>'Oct 25'!$I$103:$I$122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5-49D3-973B-9CEEBB87A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002432"/>
        <c:axId val="171369600"/>
      </c:barChart>
      <c:catAx>
        <c:axId val="15400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69600"/>
        <c:crosses val="autoZero"/>
        <c:auto val="1"/>
        <c:lblAlgn val="ctr"/>
        <c:lblOffset val="100"/>
        <c:noMultiLvlLbl val="0"/>
      </c:catAx>
      <c:valAx>
        <c:axId val="17136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00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G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'Oct 25'!$B$123:$C$142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G</c:v>
                  </c:pt>
                  <c:pt idx="1">
                    <c:v>G</c:v>
                  </c:pt>
                  <c:pt idx="2">
                    <c:v>G</c:v>
                  </c:pt>
                  <c:pt idx="3">
                    <c:v>G</c:v>
                  </c:pt>
                  <c:pt idx="4">
                    <c:v>G</c:v>
                  </c:pt>
                  <c:pt idx="5">
                    <c:v>G</c:v>
                  </c:pt>
                  <c:pt idx="6">
                    <c:v>G</c:v>
                  </c:pt>
                  <c:pt idx="7">
                    <c:v>G</c:v>
                  </c:pt>
                  <c:pt idx="8">
                    <c:v>G</c:v>
                  </c:pt>
                  <c:pt idx="9">
                    <c:v>G</c:v>
                  </c:pt>
                  <c:pt idx="10">
                    <c:v>G</c:v>
                  </c:pt>
                  <c:pt idx="11">
                    <c:v>G</c:v>
                  </c:pt>
                  <c:pt idx="12">
                    <c:v>G</c:v>
                  </c:pt>
                  <c:pt idx="13">
                    <c:v>G</c:v>
                  </c:pt>
                  <c:pt idx="14">
                    <c:v>G</c:v>
                  </c:pt>
                  <c:pt idx="15">
                    <c:v>G</c:v>
                  </c:pt>
                  <c:pt idx="16">
                    <c:v>G</c:v>
                  </c:pt>
                  <c:pt idx="17">
                    <c:v>G</c:v>
                  </c:pt>
                  <c:pt idx="18">
                    <c:v>G</c:v>
                  </c:pt>
                  <c:pt idx="19">
                    <c:v>G</c:v>
                  </c:pt>
                </c:lvl>
              </c:multiLvlStrCache>
            </c:multiLvlStrRef>
          </c:cat>
          <c:val>
            <c:numRef>
              <c:f>'Oct 25'!$I$123:$I$142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F-4CC6-8CD1-37302D660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7104"/>
        <c:axId val="171371904"/>
      </c:barChart>
      <c:catAx>
        <c:axId val="6276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71904"/>
        <c:crosses val="autoZero"/>
        <c:auto val="1"/>
        <c:lblAlgn val="ctr"/>
        <c:lblOffset val="100"/>
        <c:noMultiLvlLbl val="0"/>
      </c:catAx>
      <c:valAx>
        <c:axId val="17137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'Oct 25'!$B$143:$C$162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H</c:v>
                  </c:pt>
                  <c:pt idx="1">
                    <c:v>H</c:v>
                  </c:pt>
                  <c:pt idx="2">
                    <c:v>H</c:v>
                  </c:pt>
                  <c:pt idx="3">
                    <c:v>H</c:v>
                  </c:pt>
                  <c:pt idx="4">
                    <c:v>H</c:v>
                  </c:pt>
                  <c:pt idx="5">
                    <c:v>H</c:v>
                  </c:pt>
                  <c:pt idx="6">
                    <c:v>H</c:v>
                  </c:pt>
                  <c:pt idx="7">
                    <c:v>H</c:v>
                  </c:pt>
                  <c:pt idx="8">
                    <c:v>H</c:v>
                  </c:pt>
                  <c:pt idx="9">
                    <c:v>H</c:v>
                  </c:pt>
                  <c:pt idx="10">
                    <c:v>H</c:v>
                  </c:pt>
                  <c:pt idx="11">
                    <c:v>H</c:v>
                  </c:pt>
                  <c:pt idx="12">
                    <c:v>H</c:v>
                  </c:pt>
                  <c:pt idx="13">
                    <c:v>H</c:v>
                  </c:pt>
                  <c:pt idx="14">
                    <c:v>H</c:v>
                  </c:pt>
                  <c:pt idx="15">
                    <c:v>H</c:v>
                  </c:pt>
                  <c:pt idx="16">
                    <c:v>H</c:v>
                  </c:pt>
                  <c:pt idx="17">
                    <c:v>H</c:v>
                  </c:pt>
                  <c:pt idx="18">
                    <c:v>H</c:v>
                  </c:pt>
                  <c:pt idx="19">
                    <c:v>H</c:v>
                  </c:pt>
                </c:lvl>
              </c:multiLvlStrCache>
            </c:multiLvlStrRef>
          </c:cat>
          <c:val>
            <c:numRef>
              <c:f>'Oct 25'!$I$143:$I$162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6-471C-A23E-EA241FC70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716032"/>
        <c:axId val="171374208"/>
      </c:barChart>
      <c:catAx>
        <c:axId val="17271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74208"/>
        <c:crosses val="autoZero"/>
        <c:auto val="1"/>
        <c:lblAlgn val="ctr"/>
        <c:lblOffset val="100"/>
        <c:noMultiLvlLbl val="0"/>
      </c:catAx>
      <c:valAx>
        <c:axId val="17137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71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'Oct 25'!$B$163:$C$182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I</c:v>
                  </c:pt>
                  <c:pt idx="1">
                    <c:v>I</c:v>
                  </c:pt>
                  <c:pt idx="2">
                    <c:v>I</c:v>
                  </c:pt>
                  <c:pt idx="3">
                    <c:v>I</c:v>
                  </c:pt>
                  <c:pt idx="4">
                    <c:v>I</c:v>
                  </c:pt>
                  <c:pt idx="5">
                    <c:v>I</c:v>
                  </c:pt>
                  <c:pt idx="6">
                    <c:v>I</c:v>
                  </c:pt>
                  <c:pt idx="7">
                    <c:v>I</c:v>
                  </c:pt>
                  <c:pt idx="8">
                    <c:v>I</c:v>
                  </c:pt>
                  <c:pt idx="9">
                    <c:v>I</c:v>
                  </c:pt>
                  <c:pt idx="10">
                    <c:v>I</c:v>
                  </c:pt>
                  <c:pt idx="11">
                    <c:v>I</c:v>
                  </c:pt>
                  <c:pt idx="12">
                    <c:v>I</c:v>
                  </c:pt>
                  <c:pt idx="13">
                    <c:v>I</c:v>
                  </c:pt>
                  <c:pt idx="14">
                    <c:v>I</c:v>
                  </c:pt>
                  <c:pt idx="15">
                    <c:v>I</c:v>
                  </c:pt>
                  <c:pt idx="16">
                    <c:v>I</c:v>
                  </c:pt>
                  <c:pt idx="17">
                    <c:v>I</c:v>
                  </c:pt>
                  <c:pt idx="18">
                    <c:v>I</c:v>
                  </c:pt>
                  <c:pt idx="19">
                    <c:v>I</c:v>
                  </c:pt>
                </c:lvl>
              </c:multiLvlStrCache>
            </c:multiLvlStrRef>
          </c:cat>
          <c:val>
            <c:numRef>
              <c:f>'Oct 25'!$I$163:$I$182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A-438F-A47C-BA7124934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716544"/>
        <c:axId val="176160768"/>
      </c:barChart>
      <c:catAx>
        <c:axId val="17271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6160768"/>
        <c:crosses val="autoZero"/>
        <c:auto val="1"/>
        <c:lblAlgn val="ctr"/>
        <c:lblOffset val="100"/>
        <c:noMultiLvlLbl val="0"/>
      </c:catAx>
      <c:valAx>
        <c:axId val="17616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71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'Nov 25'!$B$3:$C$22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A</c:v>
                  </c:pt>
                  <c:pt idx="1">
                    <c:v>A</c:v>
                  </c:pt>
                  <c:pt idx="2">
                    <c:v>A</c:v>
                  </c:pt>
                  <c:pt idx="3">
                    <c:v>A</c:v>
                  </c:pt>
                  <c:pt idx="4">
                    <c:v>A</c:v>
                  </c:pt>
                  <c:pt idx="5">
                    <c:v>A</c:v>
                  </c:pt>
                  <c:pt idx="6">
                    <c:v>A</c:v>
                  </c:pt>
                  <c:pt idx="7">
                    <c:v>A</c:v>
                  </c:pt>
                  <c:pt idx="8">
                    <c:v>A</c:v>
                  </c:pt>
                  <c:pt idx="9">
                    <c:v>A</c:v>
                  </c:pt>
                  <c:pt idx="10">
                    <c:v>A</c:v>
                  </c:pt>
                  <c:pt idx="11">
                    <c:v>A</c:v>
                  </c:pt>
                  <c:pt idx="12">
                    <c:v>A</c:v>
                  </c:pt>
                  <c:pt idx="13">
                    <c:v>A</c:v>
                  </c:pt>
                  <c:pt idx="14">
                    <c:v>A</c:v>
                  </c:pt>
                  <c:pt idx="15">
                    <c:v>A</c:v>
                  </c:pt>
                  <c:pt idx="16">
                    <c:v>A</c:v>
                  </c:pt>
                  <c:pt idx="17">
                    <c:v>A</c:v>
                  </c:pt>
                  <c:pt idx="18">
                    <c:v>A</c:v>
                  </c:pt>
                  <c:pt idx="19">
                    <c:v>A</c:v>
                  </c:pt>
                </c:lvl>
              </c:multiLvlStrCache>
            </c:multiLvlStrRef>
          </c:cat>
          <c:val>
            <c:numRef>
              <c:f>'Nov 25'!$I$3:$I$22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8-4DAB-B21A-2D0F1B897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49184"/>
        <c:axId val="159471232"/>
      </c:barChart>
      <c:catAx>
        <c:axId val="6274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9471232"/>
        <c:crosses val="autoZero"/>
        <c:auto val="1"/>
        <c:lblAlgn val="ctr"/>
        <c:lblOffset val="100"/>
        <c:noMultiLvlLbl val="0"/>
      </c:catAx>
      <c:valAx>
        <c:axId val="15947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4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B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'Nov 25'!$B$23:$C$42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B</c:v>
                  </c:pt>
                  <c:pt idx="1">
                    <c:v>B</c:v>
                  </c:pt>
                  <c:pt idx="2">
                    <c:v>B</c:v>
                  </c:pt>
                  <c:pt idx="3">
                    <c:v>B</c:v>
                  </c:pt>
                  <c:pt idx="4">
                    <c:v>B</c:v>
                  </c:pt>
                  <c:pt idx="5">
                    <c:v>B</c:v>
                  </c:pt>
                  <c:pt idx="6">
                    <c:v>B</c:v>
                  </c:pt>
                  <c:pt idx="7">
                    <c:v>B</c:v>
                  </c:pt>
                  <c:pt idx="8">
                    <c:v>B</c:v>
                  </c:pt>
                  <c:pt idx="9">
                    <c:v>B</c:v>
                  </c:pt>
                  <c:pt idx="10">
                    <c:v>B</c:v>
                  </c:pt>
                  <c:pt idx="11">
                    <c:v>B</c:v>
                  </c:pt>
                  <c:pt idx="12">
                    <c:v>B</c:v>
                  </c:pt>
                  <c:pt idx="13">
                    <c:v>B</c:v>
                  </c:pt>
                  <c:pt idx="14">
                    <c:v>B</c:v>
                  </c:pt>
                  <c:pt idx="15">
                    <c:v>B</c:v>
                  </c:pt>
                  <c:pt idx="16">
                    <c:v>B</c:v>
                  </c:pt>
                  <c:pt idx="17">
                    <c:v>B</c:v>
                  </c:pt>
                  <c:pt idx="18">
                    <c:v>B</c:v>
                  </c:pt>
                  <c:pt idx="19">
                    <c:v>B</c:v>
                  </c:pt>
                </c:lvl>
              </c:multiLvlStrCache>
            </c:multiLvlStrRef>
          </c:cat>
          <c:val>
            <c:numRef>
              <c:f>'Nov 25'!$I$23:$I$42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9-4B61-94A5-2A4ADF60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7616"/>
        <c:axId val="160219136"/>
      </c:barChart>
      <c:catAx>
        <c:axId val="6276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19136"/>
        <c:crosses val="autoZero"/>
        <c:auto val="1"/>
        <c:lblAlgn val="ctr"/>
        <c:lblOffset val="100"/>
        <c:noMultiLvlLbl val="0"/>
      </c:catAx>
      <c:valAx>
        <c:axId val="16021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'Nov 25'!$B$43:$C$62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C</c:v>
                  </c:pt>
                  <c:pt idx="1">
                    <c:v>C</c:v>
                  </c:pt>
                  <c:pt idx="2">
                    <c:v>C</c:v>
                  </c:pt>
                  <c:pt idx="3">
                    <c:v>C</c:v>
                  </c:pt>
                  <c:pt idx="4">
                    <c:v>C</c:v>
                  </c:pt>
                  <c:pt idx="5">
                    <c:v>C</c:v>
                  </c:pt>
                  <c:pt idx="6">
                    <c:v>C</c:v>
                  </c:pt>
                  <c:pt idx="7">
                    <c:v>C</c:v>
                  </c:pt>
                  <c:pt idx="8">
                    <c:v>C</c:v>
                  </c:pt>
                  <c:pt idx="9">
                    <c:v>C</c:v>
                  </c:pt>
                  <c:pt idx="10">
                    <c:v>C</c:v>
                  </c:pt>
                  <c:pt idx="11">
                    <c:v>C</c:v>
                  </c:pt>
                  <c:pt idx="12">
                    <c:v>C</c:v>
                  </c:pt>
                  <c:pt idx="13">
                    <c:v>C</c:v>
                  </c:pt>
                  <c:pt idx="14">
                    <c:v>C</c:v>
                  </c:pt>
                  <c:pt idx="15">
                    <c:v>C</c:v>
                  </c:pt>
                  <c:pt idx="16">
                    <c:v>C</c:v>
                  </c:pt>
                  <c:pt idx="17">
                    <c:v>C</c:v>
                  </c:pt>
                  <c:pt idx="18">
                    <c:v>C</c:v>
                  </c:pt>
                  <c:pt idx="19">
                    <c:v>C</c:v>
                  </c:pt>
                </c:lvl>
              </c:multiLvlStrCache>
            </c:multiLvlStrRef>
          </c:cat>
          <c:val>
            <c:numRef>
              <c:f>'Nov 25'!$I$43:$I$62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86-4B5B-B153-2CE77E707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50208"/>
        <c:axId val="160221440"/>
      </c:barChart>
      <c:catAx>
        <c:axId val="627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1440"/>
        <c:crosses val="autoZero"/>
        <c:auto val="1"/>
        <c:lblAlgn val="ctr"/>
        <c:lblOffset val="100"/>
        <c:noMultiLvlLbl val="0"/>
      </c:catAx>
      <c:valAx>
        <c:axId val="16022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5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'Nov 25'!$B$63:$C$82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D</c:v>
                  </c:pt>
                  <c:pt idx="1">
                    <c:v>D</c:v>
                  </c:pt>
                  <c:pt idx="2">
                    <c:v>D</c:v>
                  </c:pt>
                  <c:pt idx="3">
                    <c:v>D</c:v>
                  </c:pt>
                  <c:pt idx="4">
                    <c:v>D</c:v>
                  </c:pt>
                  <c:pt idx="5">
                    <c:v>D</c:v>
                  </c:pt>
                  <c:pt idx="6">
                    <c:v>D</c:v>
                  </c:pt>
                  <c:pt idx="7">
                    <c:v>D</c:v>
                  </c:pt>
                  <c:pt idx="8">
                    <c:v>D</c:v>
                  </c:pt>
                  <c:pt idx="9">
                    <c:v>D</c:v>
                  </c:pt>
                  <c:pt idx="10">
                    <c:v>D</c:v>
                  </c:pt>
                  <c:pt idx="11">
                    <c:v>D</c:v>
                  </c:pt>
                  <c:pt idx="12">
                    <c:v>D</c:v>
                  </c:pt>
                  <c:pt idx="13">
                    <c:v>D</c:v>
                  </c:pt>
                  <c:pt idx="14">
                    <c:v>D</c:v>
                  </c:pt>
                  <c:pt idx="15">
                    <c:v>D</c:v>
                  </c:pt>
                  <c:pt idx="16">
                    <c:v>D</c:v>
                  </c:pt>
                  <c:pt idx="17">
                    <c:v>D</c:v>
                  </c:pt>
                  <c:pt idx="18">
                    <c:v>D</c:v>
                  </c:pt>
                  <c:pt idx="19">
                    <c:v>D</c:v>
                  </c:pt>
                </c:lvl>
              </c:multiLvlStrCache>
            </c:multiLvlStrRef>
          </c:cat>
          <c:val>
            <c:numRef>
              <c:f>'Nov 25'!$I$63:$I$82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A3-4213-BFA1-DA77C3975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9152"/>
        <c:axId val="160223744"/>
      </c:barChart>
      <c:catAx>
        <c:axId val="627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3744"/>
        <c:crosses val="autoZero"/>
        <c:auto val="1"/>
        <c:lblAlgn val="ctr"/>
        <c:lblOffset val="100"/>
        <c:noMultiLvlLbl val="0"/>
      </c:catAx>
      <c:valAx>
        <c:axId val="16022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'Nov 25'!$B$83:$C$102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E</c:v>
                  </c:pt>
                  <c:pt idx="1">
                    <c:v>E</c:v>
                  </c:pt>
                  <c:pt idx="2">
                    <c:v>E</c:v>
                  </c:pt>
                  <c:pt idx="3">
                    <c:v>E</c:v>
                  </c:pt>
                  <c:pt idx="4">
                    <c:v>E</c:v>
                  </c:pt>
                  <c:pt idx="5">
                    <c:v>E</c:v>
                  </c:pt>
                  <c:pt idx="6">
                    <c:v>E</c:v>
                  </c:pt>
                  <c:pt idx="7">
                    <c:v>E</c:v>
                  </c:pt>
                  <c:pt idx="8">
                    <c:v>E</c:v>
                  </c:pt>
                  <c:pt idx="9">
                    <c:v>E</c:v>
                  </c:pt>
                  <c:pt idx="10">
                    <c:v>E</c:v>
                  </c:pt>
                  <c:pt idx="11">
                    <c:v>E</c:v>
                  </c:pt>
                  <c:pt idx="12">
                    <c:v>E</c:v>
                  </c:pt>
                  <c:pt idx="13">
                    <c:v>E</c:v>
                  </c:pt>
                  <c:pt idx="14">
                    <c:v>E</c:v>
                  </c:pt>
                  <c:pt idx="15">
                    <c:v>E</c:v>
                  </c:pt>
                  <c:pt idx="16">
                    <c:v>E</c:v>
                  </c:pt>
                  <c:pt idx="17">
                    <c:v>E</c:v>
                  </c:pt>
                  <c:pt idx="18">
                    <c:v>E</c:v>
                  </c:pt>
                  <c:pt idx="19">
                    <c:v>E</c:v>
                  </c:pt>
                </c:lvl>
              </c:multiLvlStrCache>
            </c:multiLvlStrRef>
          </c:cat>
          <c:val>
            <c:numRef>
              <c:f>'Nov 25'!$I$83:$I$102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D-4703-893B-E904B60DC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9664"/>
        <c:axId val="160226048"/>
      </c:barChart>
      <c:catAx>
        <c:axId val="6276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6048"/>
        <c:crosses val="autoZero"/>
        <c:auto val="1"/>
        <c:lblAlgn val="ctr"/>
        <c:lblOffset val="100"/>
        <c:noMultiLvlLbl val="0"/>
      </c:catAx>
      <c:valAx>
        <c:axId val="16022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9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F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'Nov 25'!$B$103:$C$122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F</c:v>
                  </c:pt>
                  <c:pt idx="1">
                    <c:v>F</c:v>
                  </c:pt>
                  <c:pt idx="2">
                    <c:v>F</c:v>
                  </c:pt>
                  <c:pt idx="3">
                    <c:v>F</c:v>
                  </c:pt>
                  <c:pt idx="4">
                    <c:v>F</c:v>
                  </c:pt>
                  <c:pt idx="5">
                    <c:v>F</c:v>
                  </c:pt>
                  <c:pt idx="6">
                    <c:v>F</c:v>
                  </c:pt>
                  <c:pt idx="7">
                    <c:v>F</c:v>
                  </c:pt>
                  <c:pt idx="8">
                    <c:v>F</c:v>
                  </c:pt>
                  <c:pt idx="9">
                    <c:v>F</c:v>
                  </c:pt>
                  <c:pt idx="10">
                    <c:v>F</c:v>
                  </c:pt>
                  <c:pt idx="11">
                    <c:v>F</c:v>
                  </c:pt>
                  <c:pt idx="12">
                    <c:v>F</c:v>
                  </c:pt>
                  <c:pt idx="13">
                    <c:v>F</c:v>
                  </c:pt>
                  <c:pt idx="14">
                    <c:v>F</c:v>
                  </c:pt>
                  <c:pt idx="15">
                    <c:v>F</c:v>
                  </c:pt>
                  <c:pt idx="16">
                    <c:v>F</c:v>
                  </c:pt>
                  <c:pt idx="17">
                    <c:v>F</c:v>
                  </c:pt>
                  <c:pt idx="18">
                    <c:v>F</c:v>
                  </c:pt>
                  <c:pt idx="19">
                    <c:v>F</c:v>
                  </c:pt>
                </c:lvl>
              </c:multiLvlStrCache>
            </c:multiLvlStrRef>
          </c:cat>
          <c:val>
            <c:numRef>
              <c:f>'Nov 25'!$I$103:$I$122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1-4678-B854-218D9D930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002432"/>
        <c:axId val="171369600"/>
      </c:barChart>
      <c:catAx>
        <c:axId val="15400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69600"/>
        <c:crosses val="autoZero"/>
        <c:auto val="1"/>
        <c:lblAlgn val="ctr"/>
        <c:lblOffset val="100"/>
        <c:noMultiLvlLbl val="0"/>
      </c:catAx>
      <c:valAx>
        <c:axId val="17136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00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G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'Nov 25'!$B$123:$C$142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G</c:v>
                  </c:pt>
                  <c:pt idx="1">
                    <c:v>G</c:v>
                  </c:pt>
                  <c:pt idx="2">
                    <c:v>G</c:v>
                  </c:pt>
                  <c:pt idx="3">
                    <c:v>G</c:v>
                  </c:pt>
                  <c:pt idx="4">
                    <c:v>G</c:v>
                  </c:pt>
                  <c:pt idx="5">
                    <c:v>G</c:v>
                  </c:pt>
                  <c:pt idx="6">
                    <c:v>G</c:v>
                  </c:pt>
                  <c:pt idx="7">
                    <c:v>G</c:v>
                  </c:pt>
                  <c:pt idx="8">
                    <c:v>G</c:v>
                  </c:pt>
                  <c:pt idx="9">
                    <c:v>G</c:v>
                  </c:pt>
                  <c:pt idx="10">
                    <c:v>G</c:v>
                  </c:pt>
                  <c:pt idx="11">
                    <c:v>G</c:v>
                  </c:pt>
                  <c:pt idx="12">
                    <c:v>G</c:v>
                  </c:pt>
                  <c:pt idx="13">
                    <c:v>G</c:v>
                  </c:pt>
                  <c:pt idx="14">
                    <c:v>G</c:v>
                  </c:pt>
                  <c:pt idx="15">
                    <c:v>G</c:v>
                  </c:pt>
                  <c:pt idx="16">
                    <c:v>G</c:v>
                  </c:pt>
                  <c:pt idx="17">
                    <c:v>G</c:v>
                  </c:pt>
                  <c:pt idx="18">
                    <c:v>G</c:v>
                  </c:pt>
                  <c:pt idx="19">
                    <c:v>G</c:v>
                  </c:pt>
                </c:lvl>
              </c:multiLvlStrCache>
            </c:multiLvlStrRef>
          </c:cat>
          <c:val>
            <c:numRef>
              <c:f>'Nov 25'!$I$123:$I$142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5-4971-A89B-FC00D74C9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7104"/>
        <c:axId val="171371904"/>
      </c:barChart>
      <c:catAx>
        <c:axId val="6276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71904"/>
        <c:crosses val="autoZero"/>
        <c:auto val="1"/>
        <c:lblAlgn val="ctr"/>
        <c:lblOffset val="100"/>
        <c:noMultiLvlLbl val="0"/>
      </c:catAx>
      <c:valAx>
        <c:axId val="17137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'Nov 25'!$B$143:$C$162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H</c:v>
                  </c:pt>
                  <c:pt idx="1">
                    <c:v>H</c:v>
                  </c:pt>
                  <c:pt idx="2">
                    <c:v>H</c:v>
                  </c:pt>
                  <c:pt idx="3">
                    <c:v>H</c:v>
                  </c:pt>
                  <c:pt idx="4">
                    <c:v>H</c:v>
                  </c:pt>
                  <c:pt idx="5">
                    <c:v>H</c:v>
                  </c:pt>
                  <c:pt idx="6">
                    <c:v>H</c:v>
                  </c:pt>
                  <c:pt idx="7">
                    <c:v>H</c:v>
                  </c:pt>
                  <c:pt idx="8">
                    <c:v>H</c:v>
                  </c:pt>
                  <c:pt idx="9">
                    <c:v>H</c:v>
                  </c:pt>
                  <c:pt idx="10">
                    <c:v>H</c:v>
                  </c:pt>
                  <c:pt idx="11">
                    <c:v>H</c:v>
                  </c:pt>
                  <c:pt idx="12">
                    <c:v>H</c:v>
                  </c:pt>
                  <c:pt idx="13">
                    <c:v>H</c:v>
                  </c:pt>
                  <c:pt idx="14">
                    <c:v>H</c:v>
                  </c:pt>
                  <c:pt idx="15">
                    <c:v>H</c:v>
                  </c:pt>
                  <c:pt idx="16">
                    <c:v>H</c:v>
                  </c:pt>
                  <c:pt idx="17">
                    <c:v>H</c:v>
                  </c:pt>
                  <c:pt idx="18">
                    <c:v>H</c:v>
                  </c:pt>
                  <c:pt idx="19">
                    <c:v>H</c:v>
                  </c:pt>
                </c:lvl>
              </c:multiLvlStrCache>
            </c:multiLvlStrRef>
          </c:cat>
          <c:val>
            <c:numRef>
              <c:f>'Nov 25'!$I$143:$I$162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2-4D13-8844-61E46CF88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716032"/>
        <c:axId val="171374208"/>
      </c:barChart>
      <c:catAx>
        <c:axId val="17271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74208"/>
        <c:crosses val="autoZero"/>
        <c:auto val="1"/>
        <c:lblAlgn val="ctr"/>
        <c:lblOffset val="100"/>
        <c:noMultiLvlLbl val="0"/>
      </c:catAx>
      <c:valAx>
        <c:axId val="17137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71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'Nov 25'!$B$163:$C$182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I</c:v>
                  </c:pt>
                  <c:pt idx="1">
                    <c:v>I</c:v>
                  </c:pt>
                  <c:pt idx="2">
                    <c:v>I</c:v>
                  </c:pt>
                  <c:pt idx="3">
                    <c:v>I</c:v>
                  </c:pt>
                  <c:pt idx="4">
                    <c:v>I</c:v>
                  </c:pt>
                  <c:pt idx="5">
                    <c:v>I</c:v>
                  </c:pt>
                  <c:pt idx="6">
                    <c:v>I</c:v>
                  </c:pt>
                  <c:pt idx="7">
                    <c:v>I</c:v>
                  </c:pt>
                  <c:pt idx="8">
                    <c:v>I</c:v>
                  </c:pt>
                  <c:pt idx="9">
                    <c:v>I</c:v>
                  </c:pt>
                  <c:pt idx="10">
                    <c:v>I</c:v>
                  </c:pt>
                  <c:pt idx="11">
                    <c:v>I</c:v>
                  </c:pt>
                  <c:pt idx="12">
                    <c:v>I</c:v>
                  </c:pt>
                  <c:pt idx="13">
                    <c:v>I</c:v>
                  </c:pt>
                  <c:pt idx="14">
                    <c:v>I</c:v>
                  </c:pt>
                  <c:pt idx="15">
                    <c:v>I</c:v>
                  </c:pt>
                  <c:pt idx="16">
                    <c:v>I</c:v>
                  </c:pt>
                  <c:pt idx="17">
                    <c:v>I</c:v>
                  </c:pt>
                  <c:pt idx="18">
                    <c:v>I</c:v>
                  </c:pt>
                  <c:pt idx="19">
                    <c:v>I</c:v>
                  </c:pt>
                </c:lvl>
              </c:multiLvlStrCache>
            </c:multiLvlStrRef>
          </c:cat>
          <c:val>
            <c:numRef>
              <c:f>'Nov 25'!$I$163:$I$182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7-4DA1-AEB3-324EFED61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716544"/>
        <c:axId val="176160768"/>
      </c:barChart>
      <c:catAx>
        <c:axId val="17271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6160768"/>
        <c:crosses val="autoZero"/>
        <c:auto val="1"/>
        <c:lblAlgn val="ctr"/>
        <c:lblOffset val="100"/>
        <c:noMultiLvlLbl val="0"/>
      </c:catAx>
      <c:valAx>
        <c:axId val="17616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71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'Dic 25'!$B$3:$C$22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A</c:v>
                  </c:pt>
                  <c:pt idx="1">
                    <c:v>A</c:v>
                  </c:pt>
                  <c:pt idx="2">
                    <c:v>A</c:v>
                  </c:pt>
                  <c:pt idx="3">
                    <c:v>A</c:v>
                  </c:pt>
                  <c:pt idx="4">
                    <c:v>A</c:v>
                  </c:pt>
                  <c:pt idx="5">
                    <c:v>A</c:v>
                  </c:pt>
                  <c:pt idx="6">
                    <c:v>A</c:v>
                  </c:pt>
                  <c:pt idx="7">
                    <c:v>A</c:v>
                  </c:pt>
                  <c:pt idx="8">
                    <c:v>A</c:v>
                  </c:pt>
                  <c:pt idx="9">
                    <c:v>A</c:v>
                  </c:pt>
                  <c:pt idx="10">
                    <c:v>A</c:v>
                  </c:pt>
                  <c:pt idx="11">
                    <c:v>A</c:v>
                  </c:pt>
                  <c:pt idx="12">
                    <c:v>A</c:v>
                  </c:pt>
                  <c:pt idx="13">
                    <c:v>A</c:v>
                  </c:pt>
                  <c:pt idx="14">
                    <c:v>A</c:v>
                  </c:pt>
                  <c:pt idx="15">
                    <c:v>A</c:v>
                  </c:pt>
                  <c:pt idx="16">
                    <c:v>A</c:v>
                  </c:pt>
                  <c:pt idx="17">
                    <c:v>A</c:v>
                  </c:pt>
                  <c:pt idx="18">
                    <c:v>A</c:v>
                  </c:pt>
                  <c:pt idx="19">
                    <c:v>A</c:v>
                  </c:pt>
                </c:lvl>
              </c:multiLvlStrCache>
            </c:multiLvlStrRef>
          </c:cat>
          <c:val>
            <c:numRef>
              <c:f>'Dic 25'!$I$3:$I$22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8-431A-8584-A0BAA81E1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49184"/>
        <c:axId val="159471232"/>
      </c:barChart>
      <c:catAx>
        <c:axId val="6274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9471232"/>
        <c:crosses val="autoZero"/>
        <c:auto val="1"/>
        <c:lblAlgn val="ctr"/>
        <c:lblOffset val="100"/>
        <c:noMultiLvlLbl val="0"/>
      </c:catAx>
      <c:valAx>
        <c:axId val="15947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4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B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'Dic 25'!$B$23:$C$42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B</c:v>
                  </c:pt>
                  <c:pt idx="1">
                    <c:v>B</c:v>
                  </c:pt>
                  <c:pt idx="2">
                    <c:v>B</c:v>
                  </c:pt>
                  <c:pt idx="3">
                    <c:v>B</c:v>
                  </c:pt>
                  <c:pt idx="4">
                    <c:v>B</c:v>
                  </c:pt>
                  <c:pt idx="5">
                    <c:v>B</c:v>
                  </c:pt>
                  <c:pt idx="6">
                    <c:v>B</c:v>
                  </c:pt>
                  <c:pt idx="7">
                    <c:v>B</c:v>
                  </c:pt>
                  <c:pt idx="8">
                    <c:v>B</c:v>
                  </c:pt>
                  <c:pt idx="9">
                    <c:v>B</c:v>
                  </c:pt>
                  <c:pt idx="10">
                    <c:v>B</c:v>
                  </c:pt>
                  <c:pt idx="11">
                    <c:v>B</c:v>
                  </c:pt>
                  <c:pt idx="12">
                    <c:v>B</c:v>
                  </c:pt>
                  <c:pt idx="13">
                    <c:v>B</c:v>
                  </c:pt>
                  <c:pt idx="14">
                    <c:v>B</c:v>
                  </c:pt>
                  <c:pt idx="15">
                    <c:v>B</c:v>
                  </c:pt>
                  <c:pt idx="16">
                    <c:v>B</c:v>
                  </c:pt>
                  <c:pt idx="17">
                    <c:v>B</c:v>
                  </c:pt>
                  <c:pt idx="18">
                    <c:v>B</c:v>
                  </c:pt>
                  <c:pt idx="19">
                    <c:v>B</c:v>
                  </c:pt>
                </c:lvl>
              </c:multiLvlStrCache>
            </c:multiLvlStrRef>
          </c:cat>
          <c:val>
            <c:numRef>
              <c:f>'Dic 25'!$I$23:$I$42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5-48BF-AE08-4F53A4F26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7616"/>
        <c:axId val="160219136"/>
      </c:barChart>
      <c:catAx>
        <c:axId val="6276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19136"/>
        <c:crosses val="autoZero"/>
        <c:auto val="1"/>
        <c:lblAlgn val="ctr"/>
        <c:lblOffset val="100"/>
        <c:noMultiLvlLbl val="0"/>
      </c:catAx>
      <c:valAx>
        <c:axId val="16021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'Dic 25'!$B$43:$C$62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C</c:v>
                  </c:pt>
                  <c:pt idx="1">
                    <c:v>C</c:v>
                  </c:pt>
                  <c:pt idx="2">
                    <c:v>C</c:v>
                  </c:pt>
                  <c:pt idx="3">
                    <c:v>C</c:v>
                  </c:pt>
                  <c:pt idx="4">
                    <c:v>C</c:v>
                  </c:pt>
                  <c:pt idx="5">
                    <c:v>C</c:v>
                  </c:pt>
                  <c:pt idx="6">
                    <c:v>C</c:v>
                  </c:pt>
                  <c:pt idx="7">
                    <c:v>C</c:v>
                  </c:pt>
                  <c:pt idx="8">
                    <c:v>C</c:v>
                  </c:pt>
                  <c:pt idx="9">
                    <c:v>C</c:v>
                  </c:pt>
                  <c:pt idx="10">
                    <c:v>C</c:v>
                  </c:pt>
                  <c:pt idx="11">
                    <c:v>C</c:v>
                  </c:pt>
                  <c:pt idx="12">
                    <c:v>C</c:v>
                  </c:pt>
                  <c:pt idx="13">
                    <c:v>C</c:v>
                  </c:pt>
                  <c:pt idx="14">
                    <c:v>C</c:v>
                  </c:pt>
                  <c:pt idx="15">
                    <c:v>C</c:v>
                  </c:pt>
                  <c:pt idx="16">
                    <c:v>C</c:v>
                  </c:pt>
                  <c:pt idx="17">
                    <c:v>C</c:v>
                  </c:pt>
                  <c:pt idx="18">
                    <c:v>C</c:v>
                  </c:pt>
                  <c:pt idx="19">
                    <c:v>C</c:v>
                  </c:pt>
                </c:lvl>
              </c:multiLvlStrCache>
            </c:multiLvlStrRef>
          </c:cat>
          <c:val>
            <c:numRef>
              <c:f>'Dic 25'!$I$43:$I$62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C-4916-9555-F4D1708F3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50208"/>
        <c:axId val="160221440"/>
      </c:barChart>
      <c:catAx>
        <c:axId val="627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1440"/>
        <c:crosses val="autoZero"/>
        <c:auto val="1"/>
        <c:lblAlgn val="ctr"/>
        <c:lblOffset val="100"/>
        <c:noMultiLvlLbl val="0"/>
      </c:catAx>
      <c:valAx>
        <c:axId val="16022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5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'Dic 25'!$B$63:$C$82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D</c:v>
                  </c:pt>
                  <c:pt idx="1">
                    <c:v>D</c:v>
                  </c:pt>
                  <c:pt idx="2">
                    <c:v>D</c:v>
                  </c:pt>
                  <c:pt idx="3">
                    <c:v>D</c:v>
                  </c:pt>
                  <c:pt idx="4">
                    <c:v>D</c:v>
                  </c:pt>
                  <c:pt idx="5">
                    <c:v>D</c:v>
                  </c:pt>
                  <c:pt idx="6">
                    <c:v>D</c:v>
                  </c:pt>
                  <c:pt idx="7">
                    <c:v>D</c:v>
                  </c:pt>
                  <c:pt idx="8">
                    <c:v>D</c:v>
                  </c:pt>
                  <c:pt idx="9">
                    <c:v>D</c:v>
                  </c:pt>
                  <c:pt idx="10">
                    <c:v>D</c:v>
                  </c:pt>
                  <c:pt idx="11">
                    <c:v>D</c:v>
                  </c:pt>
                  <c:pt idx="12">
                    <c:v>D</c:v>
                  </c:pt>
                  <c:pt idx="13">
                    <c:v>D</c:v>
                  </c:pt>
                  <c:pt idx="14">
                    <c:v>D</c:v>
                  </c:pt>
                  <c:pt idx="15">
                    <c:v>D</c:v>
                  </c:pt>
                  <c:pt idx="16">
                    <c:v>D</c:v>
                  </c:pt>
                  <c:pt idx="17">
                    <c:v>D</c:v>
                  </c:pt>
                  <c:pt idx="18">
                    <c:v>D</c:v>
                  </c:pt>
                  <c:pt idx="19">
                    <c:v>D</c:v>
                  </c:pt>
                </c:lvl>
              </c:multiLvlStrCache>
            </c:multiLvlStrRef>
          </c:cat>
          <c:val>
            <c:numRef>
              <c:f>'Dic 25'!$I$63:$I$82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A-46BA-8956-23784AD28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9152"/>
        <c:axId val="160223744"/>
      </c:barChart>
      <c:catAx>
        <c:axId val="627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3744"/>
        <c:crosses val="autoZero"/>
        <c:auto val="1"/>
        <c:lblAlgn val="ctr"/>
        <c:lblOffset val="100"/>
        <c:noMultiLvlLbl val="0"/>
      </c:catAx>
      <c:valAx>
        <c:axId val="16022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'Dic 25'!$B$83:$C$102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E</c:v>
                  </c:pt>
                  <c:pt idx="1">
                    <c:v>E</c:v>
                  </c:pt>
                  <c:pt idx="2">
                    <c:v>E</c:v>
                  </c:pt>
                  <c:pt idx="3">
                    <c:v>E</c:v>
                  </c:pt>
                  <c:pt idx="4">
                    <c:v>E</c:v>
                  </c:pt>
                  <c:pt idx="5">
                    <c:v>E</c:v>
                  </c:pt>
                  <c:pt idx="6">
                    <c:v>E</c:v>
                  </c:pt>
                  <c:pt idx="7">
                    <c:v>E</c:v>
                  </c:pt>
                  <c:pt idx="8">
                    <c:v>E</c:v>
                  </c:pt>
                  <c:pt idx="9">
                    <c:v>E</c:v>
                  </c:pt>
                  <c:pt idx="10">
                    <c:v>E</c:v>
                  </c:pt>
                  <c:pt idx="11">
                    <c:v>E</c:v>
                  </c:pt>
                  <c:pt idx="12">
                    <c:v>E</c:v>
                  </c:pt>
                  <c:pt idx="13">
                    <c:v>E</c:v>
                  </c:pt>
                  <c:pt idx="14">
                    <c:v>E</c:v>
                  </c:pt>
                  <c:pt idx="15">
                    <c:v>E</c:v>
                  </c:pt>
                  <c:pt idx="16">
                    <c:v>E</c:v>
                  </c:pt>
                  <c:pt idx="17">
                    <c:v>E</c:v>
                  </c:pt>
                  <c:pt idx="18">
                    <c:v>E</c:v>
                  </c:pt>
                  <c:pt idx="19">
                    <c:v>E</c:v>
                  </c:pt>
                </c:lvl>
              </c:multiLvlStrCache>
            </c:multiLvlStrRef>
          </c:cat>
          <c:val>
            <c:numRef>
              <c:f>'Dic 25'!$I$83:$I$102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9-4853-AFC6-4DEC31E1B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9664"/>
        <c:axId val="160226048"/>
      </c:barChart>
      <c:catAx>
        <c:axId val="6276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0226048"/>
        <c:crosses val="autoZero"/>
        <c:auto val="1"/>
        <c:lblAlgn val="ctr"/>
        <c:lblOffset val="100"/>
        <c:noMultiLvlLbl val="0"/>
      </c:catAx>
      <c:valAx>
        <c:axId val="16022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9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F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'Dic 25'!$B$103:$C$122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F</c:v>
                  </c:pt>
                  <c:pt idx="1">
                    <c:v>F</c:v>
                  </c:pt>
                  <c:pt idx="2">
                    <c:v>F</c:v>
                  </c:pt>
                  <c:pt idx="3">
                    <c:v>F</c:v>
                  </c:pt>
                  <c:pt idx="4">
                    <c:v>F</c:v>
                  </c:pt>
                  <c:pt idx="5">
                    <c:v>F</c:v>
                  </c:pt>
                  <c:pt idx="6">
                    <c:v>F</c:v>
                  </c:pt>
                  <c:pt idx="7">
                    <c:v>F</c:v>
                  </c:pt>
                  <c:pt idx="8">
                    <c:v>F</c:v>
                  </c:pt>
                  <c:pt idx="9">
                    <c:v>F</c:v>
                  </c:pt>
                  <c:pt idx="10">
                    <c:v>F</c:v>
                  </c:pt>
                  <c:pt idx="11">
                    <c:v>F</c:v>
                  </c:pt>
                  <c:pt idx="12">
                    <c:v>F</c:v>
                  </c:pt>
                  <c:pt idx="13">
                    <c:v>F</c:v>
                  </c:pt>
                  <c:pt idx="14">
                    <c:v>F</c:v>
                  </c:pt>
                  <c:pt idx="15">
                    <c:v>F</c:v>
                  </c:pt>
                  <c:pt idx="16">
                    <c:v>F</c:v>
                  </c:pt>
                  <c:pt idx="17">
                    <c:v>F</c:v>
                  </c:pt>
                  <c:pt idx="18">
                    <c:v>F</c:v>
                  </c:pt>
                  <c:pt idx="19">
                    <c:v>F</c:v>
                  </c:pt>
                </c:lvl>
              </c:multiLvlStrCache>
            </c:multiLvlStrRef>
          </c:cat>
          <c:val>
            <c:numRef>
              <c:f>'Dic 25'!$I$103:$I$122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9-4287-B87B-21AF3E837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002432"/>
        <c:axId val="171369600"/>
      </c:barChart>
      <c:catAx>
        <c:axId val="15400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69600"/>
        <c:crosses val="autoZero"/>
        <c:auto val="1"/>
        <c:lblAlgn val="ctr"/>
        <c:lblOffset val="100"/>
        <c:noMultiLvlLbl val="0"/>
      </c:catAx>
      <c:valAx>
        <c:axId val="17136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00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G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'Dic 25'!$B$123:$C$142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G</c:v>
                  </c:pt>
                  <c:pt idx="1">
                    <c:v>G</c:v>
                  </c:pt>
                  <c:pt idx="2">
                    <c:v>G</c:v>
                  </c:pt>
                  <c:pt idx="3">
                    <c:v>G</c:v>
                  </c:pt>
                  <c:pt idx="4">
                    <c:v>G</c:v>
                  </c:pt>
                  <c:pt idx="5">
                    <c:v>G</c:v>
                  </c:pt>
                  <c:pt idx="6">
                    <c:v>G</c:v>
                  </c:pt>
                  <c:pt idx="7">
                    <c:v>G</c:v>
                  </c:pt>
                  <c:pt idx="8">
                    <c:v>G</c:v>
                  </c:pt>
                  <c:pt idx="9">
                    <c:v>G</c:v>
                  </c:pt>
                  <c:pt idx="10">
                    <c:v>G</c:v>
                  </c:pt>
                  <c:pt idx="11">
                    <c:v>G</c:v>
                  </c:pt>
                  <c:pt idx="12">
                    <c:v>G</c:v>
                  </c:pt>
                  <c:pt idx="13">
                    <c:v>G</c:v>
                  </c:pt>
                  <c:pt idx="14">
                    <c:v>G</c:v>
                  </c:pt>
                  <c:pt idx="15">
                    <c:v>G</c:v>
                  </c:pt>
                  <c:pt idx="16">
                    <c:v>G</c:v>
                  </c:pt>
                  <c:pt idx="17">
                    <c:v>G</c:v>
                  </c:pt>
                  <c:pt idx="18">
                    <c:v>G</c:v>
                  </c:pt>
                  <c:pt idx="19">
                    <c:v>G</c:v>
                  </c:pt>
                </c:lvl>
              </c:multiLvlStrCache>
            </c:multiLvlStrRef>
          </c:cat>
          <c:val>
            <c:numRef>
              <c:f>'Dic 25'!$I$123:$I$142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05-4FD6-BFF7-3E64F4207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767104"/>
        <c:axId val="171371904"/>
      </c:barChart>
      <c:catAx>
        <c:axId val="6276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71904"/>
        <c:crosses val="autoZero"/>
        <c:auto val="1"/>
        <c:lblAlgn val="ctr"/>
        <c:lblOffset val="100"/>
        <c:noMultiLvlLbl val="0"/>
      </c:catAx>
      <c:valAx>
        <c:axId val="17137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76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'Dic 25'!$B$143:$C$162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H</c:v>
                  </c:pt>
                  <c:pt idx="1">
                    <c:v>H</c:v>
                  </c:pt>
                  <c:pt idx="2">
                    <c:v>H</c:v>
                  </c:pt>
                  <c:pt idx="3">
                    <c:v>H</c:v>
                  </c:pt>
                  <c:pt idx="4">
                    <c:v>H</c:v>
                  </c:pt>
                  <c:pt idx="5">
                    <c:v>H</c:v>
                  </c:pt>
                  <c:pt idx="6">
                    <c:v>H</c:v>
                  </c:pt>
                  <c:pt idx="7">
                    <c:v>H</c:v>
                  </c:pt>
                  <c:pt idx="8">
                    <c:v>H</c:v>
                  </c:pt>
                  <c:pt idx="9">
                    <c:v>H</c:v>
                  </c:pt>
                  <c:pt idx="10">
                    <c:v>H</c:v>
                  </c:pt>
                  <c:pt idx="11">
                    <c:v>H</c:v>
                  </c:pt>
                  <c:pt idx="12">
                    <c:v>H</c:v>
                  </c:pt>
                  <c:pt idx="13">
                    <c:v>H</c:v>
                  </c:pt>
                  <c:pt idx="14">
                    <c:v>H</c:v>
                  </c:pt>
                  <c:pt idx="15">
                    <c:v>H</c:v>
                  </c:pt>
                  <c:pt idx="16">
                    <c:v>H</c:v>
                  </c:pt>
                  <c:pt idx="17">
                    <c:v>H</c:v>
                  </c:pt>
                  <c:pt idx="18">
                    <c:v>H</c:v>
                  </c:pt>
                  <c:pt idx="19">
                    <c:v>H</c:v>
                  </c:pt>
                </c:lvl>
              </c:multiLvlStrCache>
            </c:multiLvlStrRef>
          </c:cat>
          <c:val>
            <c:numRef>
              <c:f>'Dic 25'!$I$143:$I$162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6-43B4-89E4-31C0B2B96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716032"/>
        <c:axId val="171374208"/>
      </c:barChart>
      <c:catAx>
        <c:axId val="17271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1374208"/>
        <c:crosses val="autoZero"/>
        <c:auto val="1"/>
        <c:lblAlgn val="ctr"/>
        <c:lblOffset val="100"/>
        <c:noMultiLvlLbl val="0"/>
      </c:catAx>
      <c:valAx>
        <c:axId val="17137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71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'Dic 25'!$B$163:$C$182</c:f>
              <c:multiLvlStrCache>
                <c:ptCount val="20"/>
                <c:lvl>
                  <c:pt idx="0">
                    <c:v>101</c:v>
                  </c:pt>
                  <c:pt idx="1">
                    <c:v>102</c:v>
                  </c:pt>
                  <c:pt idx="2">
                    <c:v>103</c:v>
                  </c:pt>
                  <c:pt idx="3">
                    <c:v>104</c:v>
                  </c:pt>
                  <c:pt idx="4">
                    <c:v>201</c:v>
                  </c:pt>
                  <c:pt idx="5">
                    <c:v>202</c:v>
                  </c:pt>
                  <c:pt idx="6">
                    <c:v>203</c:v>
                  </c:pt>
                  <c:pt idx="7">
                    <c:v>204</c:v>
                  </c:pt>
                  <c:pt idx="8">
                    <c:v>301</c:v>
                  </c:pt>
                  <c:pt idx="9">
                    <c:v>302</c:v>
                  </c:pt>
                  <c:pt idx="10">
                    <c:v>303</c:v>
                  </c:pt>
                  <c:pt idx="11">
                    <c:v>304</c:v>
                  </c:pt>
                  <c:pt idx="12">
                    <c:v>401</c:v>
                  </c:pt>
                  <c:pt idx="13">
                    <c:v>402</c:v>
                  </c:pt>
                  <c:pt idx="14">
                    <c:v>403</c:v>
                  </c:pt>
                  <c:pt idx="15">
                    <c:v>404</c:v>
                  </c:pt>
                  <c:pt idx="16">
                    <c:v>501</c:v>
                  </c:pt>
                  <c:pt idx="17">
                    <c:v>502</c:v>
                  </c:pt>
                  <c:pt idx="18">
                    <c:v>503</c:v>
                  </c:pt>
                  <c:pt idx="19">
                    <c:v>504</c:v>
                  </c:pt>
                </c:lvl>
                <c:lvl>
                  <c:pt idx="0">
                    <c:v>I</c:v>
                  </c:pt>
                  <c:pt idx="1">
                    <c:v>I</c:v>
                  </c:pt>
                  <c:pt idx="2">
                    <c:v>I</c:v>
                  </c:pt>
                  <c:pt idx="3">
                    <c:v>I</c:v>
                  </c:pt>
                  <c:pt idx="4">
                    <c:v>I</c:v>
                  </c:pt>
                  <c:pt idx="5">
                    <c:v>I</c:v>
                  </c:pt>
                  <c:pt idx="6">
                    <c:v>I</c:v>
                  </c:pt>
                  <c:pt idx="7">
                    <c:v>I</c:v>
                  </c:pt>
                  <c:pt idx="8">
                    <c:v>I</c:v>
                  </c:pt>
                  <c:pt idx="9">
                    <c:v>I</c:v>
                  </c:pt>
                  <c:pt idx="10">
                    <c:v>I</c:v>
                  </c:pt>
                  <c:pt idx="11">
                    <c:v>I</c:v>
                  </c:pt>
                  <c:pt idx="12">
                    <c:v>I</c:v>
                  </c:pt>
                  <c:pt idx="13">
                    <c:v>I</c:v>
                  </c:pt>
                  <c:pt idx="14">
                    <c:v>I</c:v>
                  </c:pt>
                  <c:pt idx="15">
                    <c:v>I</c:v>
                  </c:pt>
                  <c:pt idx="16">
                    <c:v>I</c:v>
                  </c:pt>
                  <c:pt idx="17">
                    <c:v>I</c:v>
                  </c:pt>
                  <c:pt idx="18">
                    <c:v>I</c:v>
                  </c:pt>
                  <c:pt idx="19">
                    <c:v>I</c:v>
                  </c:pt>
                </c:lvl>
              </c:multiLvlStrCache>
            </c:multiLvlStrRef>
          </c:cat>
          <c:val>
            <c:numRef>
              <c:f>'Dic 25'!$I$163:$I$182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8-40FF-9C77-118508664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716544"/>
        <c:axId val="176160768"/>
      </c:barChart>
      <c:catAx>
        <c:axId val="17271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6160768"/>
        <c:crosses val="autoZero"/>
        <c:auto val="1"/>
        <c:lblAlgn val="ctr"/>
        <c:lblOffset val="100"/>
        <c:noMultiLvlLbl val="0"/>
      </c:catAx>
      <c:valAx>
        <c:axId val="17616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71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590286867824159E-2"/>
          <c:y val="0.17851919400943478"/>
          <c:w val="0.88833136276004876"/>
          <c:h val="0.700983462813250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'M3 Dpto'!$B$158:$C$158</c:f>
              <c:strCache>
                <c:ptCount val="2"/>
                <c:pt idx="0">
                  <c:v>H</c:v>
                </c:pt>
                <c:pt idx="1">
                  <c:v>501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3175" cap="flat">
              <a:solidFill>
                <a:schemeClr val="tx1"/>
              </a:solidFill>
              <a:bevel/>
            </a:ln>
            <a:effectLst>
              <a:outerShdw blurRad="40000" dist="63500" dir="66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'M3 Dpto'!$D$1:$O$1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'M3 Dpto'!$D$158:$O$158</c:f>
              <c:numCache>
                <c:formatCode>0.00</c:formatCode>
                <c:ptCount val="12"/>
                <c:pt idx="0">
                  <c:v>11.99</c:v>
                </c:pt>
                <c:pt idx="1">
                  <c:v>18.64</c:v>
                </c:pt>
                <c:pt idx="2">
                  <c:v>99.68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E-454A-B145-FF1F1DD41C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5"/>
        <c:overlap val="30"/>
        <c:axId val="142280192"/>
        <c:axId val="134173760"/>
      </c:barChart>
      <c:catAx>
        <c:axId val="142280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4173760"/>
        <c:crosses val="autoZero"/>
        <c:auto val="1"/>
        <c:lblAlgn val="ctr"/>
        <c:lblOffset val="100"/>
        <c:noMultiLvlLbl val="0"/>
      </c:catAx>
      <c:valAx>
        <c:axId val="134173760"/>
        <c:scaling>
          <c:orientation val="minMax"/>
          <c:max val="70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#,##0.00" sourceLinked="0"/>
        <c:majorTickMark val="none"/>
        <c:minorTickMark val="none"/>
        <c:tickLblPos val="nextTo"/>
        <c:crossAx val="142280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chart" Target="../charts/chart40.xml"/><Relationship Id="rId7" Type="http://schemas.openxmlformats.org/officeDocument/2006/relationships/chart" Target="../charts/chart44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Relationship Id="rId9" Type="http://schemas.openxmlformats.org/officeDocument/2006/relationships/chart" Target="../charts/chart46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4.xml"/><Relationship Id="rId3" Type="http://schemas.openxmlformats.org/officeDocument/2006/relationships/chart" Target="../charts/chart49.xml"/><Relationship Id="rId7" Type="http://schemas.openxmlformats.org/officeDocument/2006/relationships/chart" Target="../charts/chart53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Relationship Id="rId9" Type="http://schemas.openxmlformats.org/officeDocument/2006/relationships/chart" Target="../charts/chart55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Relationship Id="rId9" Type="http://schemas.openxmlformats.org/officeDocument/2006/relationships/chart" Target="../charts/chart6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5" Type="http://schemas.openxmlformats.org/officeDocument/2006/relationships/chart" Target="../charts/chart69.xml"/><Relationship Id="rId4" Type="http://schemas.openxmlformats.org/officeDocument/2006/relationships/chart" Target="../charts/chart68.xml"/><Relationship Id="rId9" Type="http://schemas.openxmlformats.org/officeDocument/2006/relationships/chart" Target="../charts/chart73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1.xml"/><Relationship Id="rId3" Type="http://schemas.openxmlformats.org/officeDocument/2006/relationships/chart" Target="../charts/chart76.xml"/><Relationship Id="rId7" Type="http://schemas.openxmlformats.org/officeDocument/2006/relationships/chart" Target="../charts/chart80.xml"/><Relationship Id="rId2" Type="http://schemas.openxmlformats.org/officeDocument/2006/relationships/chart" Target="../charts/chart75.xml"/><Relationship Id="rId1" Type="http://schemas.openxmlformats.org/officeDocument/2006/relationships/chart" Target="../charts/chart74.xml"/><Relationship Id="rId6" Type="http://schemas.openxmlformats.org/officeDocument/2006/relationships/chart" Target="../charts/chart79.xml"/><Relationship Id="rId5" Type="http://schemas.openxmlformats.org/officeDocument/2006/relationships/chart" Target="../charts/chart78.xml"/><Relationship Id="rId4" Type="http://schemas.openxmlformats.org/officeDocument/2006/relationships/chart" Target="../charts/chart77.xml"/><Relationship Id="rId9" Type="http://schemas.openxmlformats.org/officeDocument/2006/relationships/chart" Target="../charts/chart82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0.xml"/><Relationship Id="rId3" Type="http://schemas.openxmlformats.org/officeDocument/2006/relationships/chart" Target="../charts/chart85.xml"/><Relationship Id="rId7" Type="http://schemas.openxmlformats.org/officeDocument/2006/relationships/chart" Target="../charts/chart89.xml"/><Relationship Id="rId2" Type="http://schemas.openxmlformats.org/officeDocument/2006/relationships/chart" Target="../charts/chart84.xml"/><Relationship Id="rId1" Type="http://schemas.openxmlformats.org/officeDocument/2006/relationships/chart" Target="../charts/chart83.xml"/><Relationship Id="rId6" Type="http://schemas.openxmlformats.org/officeDocument/2006/relationships/chart" Target="../charts/chart88.xml"/><Relationship Id="rId5" Type="http://schemas.openxmlformats.org/officeDocument/2006/relationships/chart" Target="../charts/chart87.xml"/><Relationship Id="rId4" Type="http://schemas.openxmlformats.org/officeDocument/2006/relationships/chart" Target="../charts/chart86.xml"/><Relationship Id="rId9" Type="http://schemas.openxmlformats.org/officeDocument/2006/relationships/chart" Target="../charts/chart91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9.xml"/><Relationship Id="rId3" Type="http://schemas.openxmlformats.org/officeDocument/2006/relationships/chart" Target="../charts/chart94.xml"/><Relationship Id="rId7" Type="http://schemas.openxmlformats.org/officeDocument/2006/relationships/chart" Target="../charts/chart98.xml"/><Relationship Id="rId2" Type="http://schemas.openxmlformats.org/officeDocument/2006/relationships/chart" Target="../charts/chart93.xml"/><Relationship Id="rId1" Type="http://schemas.openxmlformats.org/officeDocument/2006/relationships/chart" Target="../charts/chart92.xml"/><Relationship Id="rId6" Type="http://schemas.openxmlformats.org/officeDocument/2006/relationships/chart" Target="../charts/chart97.xml"/><Relationship Id="rId5" Type="http://schemas.openxmlformats.org/officeDocument/2006/relationships/chart" Target="../charts/chart96.xml"/><Relationship Id="rId4" Type="http://schemas.openxmlformats.org/officeDocument/2006/relationships/chart" Target="../charts/chart95.xml"/><Relationship Id="rId9" Type="http://schemas.openxmlformats.org/officeDocument/2006/relationships/chart" Target="../charts/chart100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8.xml"/><Relationship Id="rId3" Type="http://schemas.openxmlformats.org/officeDocument/2006/relationships/chart" Target="../charts/chart103.xml"/><Relationship Id="rId7" Type="http://schemas.openxmlformats.org/officeDocument/2006/relationships/chart" Target="../charts/chart107.xml"/><Relationship Id="rId2" Type="http://schemas.openxmlformats.org/officeDocument/2006/relationships/chart" Target="../charts/chart102.xml"/><Relationship Id="rId1" Type="http://schemas.openxmlformats.org/officeDocument/2006/relationships/chart" Target="../charts/chart101.xml"/><Relationship Id="rId6" Type="http://schemas.openxmlformats.org/officeDocument/2006/relationships/chart" Target="../charts/chart106.xml"/><Relationship Id="rId5" Type="http://schemas.openxmlformats.org/officeDocument/2006/relationships/chart" Target="../charts/chart105.xml"/><Relationship Id="rId4" Type="http://schemas.openxmlformats.org/officeDocument/2006/relationships/chart" Target="../charts/chart104.xml"/><Relationship Id="rId9" Type="http://schemas.openxmlformats.org/officeDocument/2006/relationships/chart" Target="../charts/chart10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0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190500</xdr:colOff>
      <xdr:row>29</xdr:row>
      <xdr:rowOff>1347108</xdr:rowOff>
    </xdr:from>
    <xdr:to>
      <xdr:col>13</xdr:col>
      <xdr:colOff>319123</xdr:colOff>
      <xdr:row>33</xdr:row>
      <xdr:rowOff>163289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7" t="3531" r="2899" b="4888"/>
        <a:stretch/>
      </xdr:blipFill>
      <xdr:spPr>
        <a:xfrm>
          <a:off x="4259036" y="8654144"/>
          <a:ext cx="1415143" cy="1360714"/>
        </a:xfrm>
        <a:prstGeom prst="rect">
          <a:avLst/>
        </a:prstGeom>
      </xdr:spPr>
    </xdr:pic>
    <xdr:clientData/>
  </xdr:twoCellAnchor>
  <xdr:twoCellAnchor editAs="oneCell">
    <xdr:from>
      <xdr:col>31</xdr:col>
      <xdr:colOff>627062</xdr:colOff>
      <xdr:row>29</xdr:row>
      <xdr:rowOff>910274</xdr:rowOff>
    </xdr:from>
    <xdr:to>
      <xdr:col>35</xdr:col>
      <xdr:colOff>685510</xdr:colOff>
      <xdr:row>36</xdr:row>
      <xdr:rowOff>226929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4FF2B4-1D60-4E09-9411-E89787D0A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8458837"/>
          <a:ext cx="1852323" cy="2650405"/>
        </a:xfrm>
        <a:prstGeom prst="rect">
          <a:avLst/>
        </a:prstGeom>
      </xdr:spPr>
    </xdr:pic>
    <xdr:clientData/>
  </xdr:twoCellAnchor>
  <xdr:oneCellAnchor>
    <xdr:from>
      <xdr:col>33</xdr:col>
      <xdr:colOff>309565</xdr:colOff>
      <xdr:row>35</xdr:row>
      <xdr:rowOff>198439</xdr:rowOff>
    </xdr:from>
    <xdr:ext cx="67108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B08E6B2-3487-A0BE-71C6-E32A3951C75E}"/>
            </a:ext>
          </a:extLst>
        </xdr:cNvPr>
        <xdr:cNvSpPr txBox="1"/>
      </xdr:nvSpPr>
      <xdr:spPr>
        <a:xfrm>
          <a:off x="15835315" y="10826752"/>
          <a:ext cx="6710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>
              <a:solidFill>
                <a:schemeClr val="bg1"/>
              </a:solidFill>
            </a:rPr>
            <a:t>AVIMOC</a:t>
          </a:r>
        </a:p>
      </xdr:txBody>
    </xdr:sp>
    <xdr:clientData/>
  </xdr:oneCellAnchor>
  <xdr:twoCellAnchor>
    <xdr:from>
      <xdr:col>7</xdr:col>
      <xdr:colOff>23814</xdr:colOff>
      <xdr:row>39</xdr:row>
      <xdr:rowOff>23812</xdr:rowOff>
    </xdr:from>
    <xdr:to>
      <xdr:col>14</xdr:col>
      <xdr:colOff>285751</xdr:colOff>
      <xdr:row>54</xdr:row>
      <xdr:rowOff>103186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0CC54E2-BF6D-3550-4767-C68445E1C4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294714</xdr:colOff>
      <xdr:row>2</xdr:row>
      <xdr:rowOff>14287</xdr:rowOff>
    </xdr:from>
    <xdr:to>
      <xdr:col>27</xdr:col>
      <xdr:colOff>664458</xdr:colOff>
      <xdr:row>21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C0C8D98-BCE5-461F-BE3C-A3BABFBFA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294155</xdr:colOff>
      <xdr:row>22</xdr:row>
      <xdr:rowOff>37951</xdr:rowOff>
    </xdr:from>
    <xdr:to>
      <xdr:col>27</xdr:col>
      <xdr:colOff>663899</xdr:colOff>
      <xdr:row>41</xdr:row>
      <xdr:rowOff>192924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F19AF53-D7CB-483D-8A63-FF9FBBEDF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280147</xdr:colOff>
      <xdr:row>42</xdr:row>
      <xdr:rowOff>31326</xdr:rowOff>
    </xdr:from>
    <xdr:to>
      <xdr:col>27</xdr:col>
      <xdr:colOff>649891</xdr:colOff>
      <xdr:row>62</xdr:row>
      <xdr:rowOff>1911</xdr:rowOff>
    </xdr:to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27AD9DEC-1C77-46E4-A39F-9D8ED7B24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283458</xdr:colOff>
      <xdr:row>62</xdr:row>
      <xdr:rowOff>34636</xdr:rowOff>
    </xdr:from>
    <xdr:to>
      <xdr:col>27</xdr:col>
      <xdr:colOff>653202</xdr:colOff>
      <xdr:row>82</xdr:row>
      <xdr:rowOff>5221</xdr:rowOff>
    </xdr:to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id="{5972318A-8F25-490C-9C79-8E7C629D6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269451</xdr:colOff>
      <xdr:row>82</xdr:row>
      <xdr:rowOff>17318</xdr:rowOff>
    </xdr:from>
    <xdr:to>
      <xdr:col>27</xdr:col>
      <xdr:colOff>639195</xdr:colOff>
      <xdr:row>101</xdr:row>
      <xdr:rowOff>184006</xdr:rowOff>
    </xdr:to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id="{B4092E73-7172-4904-ACA2-3528A6CC4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283458</xdr:colOff>
      <xdr:row>102</xdr:row>
      <xdr:rowOff>34637</xdr:rowOff>
    </xdr:from>
    <xdr:to>
      <xdr:col>27</xdr:col>
      <xdr:colOff>653202</xdr:colOff>
      <xdr:row>122</xdr:row>
      <xdr:rowOff>5222</xdr:rowOff>
    </xdr:to>
    <xdr:graphicFrame macro="">
      <xdr:nvGraphicFramePr>
        <xdr:cNvPr id="7" name="Gráfico 8">
          <a:extLst>
            <a:ext uri="{FF2B5EF4-FFF2-40B4-BE49-F238E27FC236}">
              <a16:creationId xmlns:a16="http://schemas.microsoft.com/office/drawing/2014/main" id="{DFAEBEF4-C6E4-4D5E-9D44-24234D1CE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280147</xdr:colOff>
      <xdr:row>122</xdr:row>
      <xdr:rowOff>20628</xdr:rowOff>
    </xdr:from>
    <xdr:to>
      <xdr:col>27</xdr:col>
      <xdr:colOff>649891</xdr:colOff>
      <xdr:row>141</xdr:row>
      <xdr:rowOff>187316</xdr:rowOff>
    </xdr:to>
    <xdr:graphicFrame macro="">
      <xdr:nvGraphicFramePr>
        <xdr:cNvPr id="8" name="Gráfico 9">
          <a:extLst>
            <a:ext uri="{FF2B5EF4-FFF2-40B4-BE49-F238E27FC236}">
              <a16:creationId xmlns:a16="http://schemas.microsoft.com/office/drawing/2014/main" id="{50CBD125-A47D-42DA-A323-40D4F62E5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283459</xdr:colOff>
      <xdr:row>142</xdr:row>
      <xdr:rowOff>17318</xdr:rowOff>
    </xdr:from>
    <xdr:to>
      <xdr:col>27</xdr:col>
      <xdr:colOff>653203</xdr:colOff>
      <xdr:row>161</xdr:row>
      <xdr:rowOff>184006</xdr:rowOff>
    </xdr:to>
    <xdr:graphicFrame macro="">
      <xdr:nvGraphicFramePr>
        <xdr:cNvPr id="9" name="Gráfico 10">
          <a:extLst>
            <a:ext uri="{FF2B5EF4-FFF2-40B4-BE49-F238E27FC236}">
              <a16:creationId xmlns:a16="http://schemas.microsoft.com/office/drawing/2014/main" id="{275A2AEB-19D8-4C37-85BC-9D2D68EB4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283457</xdr:colOff>
      <xdr:row>162</xdr:row>
      <xdr:rowOff>17318</xdr:rowOff>
    </xdr:from>
    <xdr:to>
      <xdr:col>27</xdr:col>
      <xdr:colOff>653201</xdr:colOff>
      <xdr:row>181</xdr:row>
      <xdr:rowOff>184006</xdr:rowOff>
    </xdr:to>
    <xdr:graphicFrame macro="">
      <xdr:nvGraphicFramePr>
        <xdr:cNvPr id="10" name="Gráfico 11">
          <a:extLst>
            <a:ext uri="{FF2B5EF4-FFF2-40B4-BE49-F238E27FC236}">
              <a16:creationId xmlns:a16="http://schemas.microsoft.com/office/drawing/2014/main" id="{A1A872D9-3FB8-4972-B8E3-2A5144FCD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294714</xdr:colOff>
      <xdr:row>2</xdr:row>
      <xdr:rowOff>14287</xdr:rowOff>
    </xdr:from>
    <xdr:to>
      <xdr:col>27</xdr:col>
      <xdr:colOff>664458</xdr:colOff>
      <xdr:row>21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86FD5EE-9239-485F-8C87-A8A23F2AD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294155</xdr:colOff>
      <xdr:row>22</xdr:row>
      <xdr:rowOff>37951</xdr:rowOff>
    </xdr:from>
    <xdr:to>
      <xdr:col>27</xdr:col>
      <xdr:colOff>663899</xdr:colOff>
      <xdr:row>41</xdr:row>
      <xdr:rowOff>192924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80303E0F-AA59-4BA9-9044-0544B858C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280147</xdr:colOff>
      <xdr:row>42</xdr:row>
      <xdr:rowOff>31326</xdr:rowOff>
    </xdr:from>
    <xdr:to>
      <xdr:col>27</xdr:col>
      <xdr:colOff>649891</xdr:colOff>
      <xdr:row>62</xdr:row>
      <xdr:rowOff>1911</xdr:rowOff>
    </xdr:to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4D12A9FB-7390-4045-93BF-0138649EB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283458</xdr:colOff>
      <xdr:row>62</xdr:row>
      <xdr:rowOff>34636</xdr:rowOff>
    </xdr:from>
    <xdr:to>
      <xdr:col>27</xdr:col>
      <xdr:colOff>653202</xdr:colOff>
      <xdr:row>82</xdr:row>
      <xdr:rowOff>5221</xdr:rowOff>
    </xdr:to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id="{A8AAE306-8B39-474C-82F1-701F69EF4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269451</xdr:colOff>
      <xdr:row>82</xdr:row>
      <xdr:rowOff>17318</xdr:rowOff>
    </xdr:from>
    <xdr:to>
      <xdr:col>27</xdr:col>
      <xdr:colOff>639195</xdr:colOff>
      <xdr:row>101</xdr:row>
      <xdr:rowOff>184006</xdr:rowOff>
    </xdr:to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id="{F3C2D24E-236F-4CA6-92BB-4512BBDC2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283458</xdr:colOff>
      <xdr:row>102</xdr:row>
      <xdr:rowOff>34637</xdr:rowOff>
    </xdr:from>
    <xdr:to>
      <xdr:col>27</xdr:col>
      <xdr:colOff>653202</xdr:colOff>
      <xdr:row>122</xdr:row>
      <xdr:rowOff>5222</xdr:rowOff>
    </xdr:to>
    <xdr:graphicFrame macro="">
      <xdr:nvGraphicFramePr>
        <xdr:cNvPr id="7" name="Gráfico 8">
          <a:extLst>
            <a:ext uri="{FF2B5EF4-FFF2-40B4-BE49-F238E27FC236}">
              <a16:creationId xmlns:a16="http://schemas.microsoft.com/office/drawing/2014/main" id="{593B6486-5680-4224-8D89-277220318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280147</xdr:colOff>
      <xdr:row>122</xdr:row>
      <xdr:rowOff>20628</xdr:rowOff>
    </xdr:from>
    <xdr:to>
      <xdr:col>27</xdr:col>
      <xdr:colOff>649891</xdr:colOff>
      <xdr:row>141</xdr:row>
      <xdr:rowOff>187316</xdr:rowOff>
    </xdr:to>
    <xdr:graphicFrame macro="">
      <xdr:nvGraphicFramePr>
        <xdr:cNvPr id="8" name="Gráfico 9">
          <a:extLst>
            <a:ext uri="{FF2B5EF4-FFF2-40B4-BE49-F238E27FC236}">
              <a16:creationId xmlns:a16="http://schemas.microsoft.com/office/drawing/2014/main" id="{D0414059-010B-470B-9B0C-81308464E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283459</xdr:colOff>
      <xdr:row>142</xdr:row>
      <xdr:rowOff>17318</xdr:rowOff>
    </xdr:from>
    <xdr:to>
      <xdr:col>27</xdr:col>
      <xdr:colOff>653203</xdr:colOff>
      <xdr:row>161</xdr:row>
      <xdr:rowOff>184006</xdr:rowOff>
    </xdr:to>
    <xdr:graphicFrame macro="">
      <xdr:nvGraphicFramePr>
        <xdr:cNvPr id="9" name="Gráfico 10">
          <a:extLst>
            <a:ext uri="{FF2B5EF4-FFF2-40B4-BE49-F238E27FC236}">
              <a16:creationId xmlns:a16="http://schemas.microsoft.com/office/drawing/2014/main" id="{704A6FDB-0399-4572-A11F-334FF2E1E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283457</xdr:colOff>
      <xdr:row>162</xdr:row>
      <xdr:rowOff>17318</xdr:rowOff>
    </xdr:from>
    <xdr:to>
      <xdr:col>27</xdr:col>
      <xdr:colOff>653201</xdr:colOff>
      <xdr:row>181</xdr:row>
      <xdr:rowOff>184006</xdr:rowOff>
    </xdr:to>
    <xdr:graphicFrame macro="">
      <xdr:nvGraphicFramePr>
        <xdr:cNvPr id="10" name="Gráfico 11">
          <a:extLst>
            <a:ext uri="{FF2B5EF4-FFF2-40B4-BE49-F238E27FC236}">
              <a16:creationId xmlns:a16="http://schemas.microsoft.com/office/drawing/2014/main" id="{DF139C91-87BB-4206-B6E6-399C244A3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294714</xdr:colOff>
      <xdr:row>2</xdr:row>
      <xdr:rowOff>14287</xdr:rowOff>
    </xdr:from>
    <xdr:to>
      <xdr:col>27</xdr:col>
      <xdr:colOff>664458</xdr:colOff>
      <xdr:row>21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1D6EB21-9888-4C48-9DD3-0B3DB6A81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294155</xdr:colOff>
      <xdr:row>22</xdr:row>
      <xdr:rowOff>37951</xdr:rowOff>
    </xdr:from>
    <xdr:to>
      <xdr:col>27</xdr:col>
      <xdr:colOff>663899</xdr:colOff>
      <xdr:row>41</xdr:row>
      <xdr:rowOff>192924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08D9310-4278-4926-94AF-C39E627D7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280147</xdr:colOff>
      <xdr:row>42</xdr:row>
      <xdr:rowOff>31326</xdr:rowOff>
    </xdr:from>
    <xdr:to>
      <xdr:col>27</xdr:col>
      <xdr:colOff>649891</xdr:colOff>
      <xdr:row>62</xdr:row>
      <xdr:rowOff>1911</xdr:rowOff>
    </xdr:to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40C72DFD-299A-4299-ACC9-8EBAD54B5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283458</xdr:colOff>
      <xdr:row>62</xdr:row>
      <xdr:rowOff>34636</xdr:rowOff>
    </xdr:from>
    <xdr:to>
      <xdr:col>27</xdr:col>
      <xdr:colOff>653202</xdr:colOff>
      <xdr:row>82</xdr:row>
      <xdr:rowOff>5221</xdr:rowOff>
    </xdr:to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id="{C820E9DF-9F6E-41CF-BB88-1AA2A3E78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269451</xdr:colOff>
      <xdr:row>82</xdr:row>
      <xdr:rowOff>17318</xdr:rowOff>
    </xdr:from>
    <xdr:to>
      <xdr:col>27</xdr:col>
      <xdr:colOff>639195</xdr:colOff>
      <xdr:row>101</xdr:row>
      <xdr:rowOff>184006</xdr:rowOff>
    </xdr:to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id="{4F646E9A-0463-4E94-8A5D-01376E79A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283458</xdr:colOff>
      <xdr:row>102</xdr:row>
      <xdr:rowOff>34637</xdr:rowOff>
    </xdr:from>
    <xdr:to>
      <xdr:col>27</xdr:col>
      <xdr:colOff>653202</xdr:colOff>
      <xdr:row>122</xdr:row>
      <xdr:rowOff>5222</xdr:rowOff>
    </xdr:to>
    <xdr:graphicFrame macro="">
      <xdr:nvGraphicFramePr>
        <xdr:cNvPr id="7" name="Gráfico 8">
          <a:extLst>
            <a:ext uri="{FF2B5EF4-FFF2-40B4-BE49-F238E27FC236}">
              <a16:creationId xmlns:a16="http://schemas.microsoft.com/office/drawing/2014/main" id="{26DB6B4A-9841-4FBC-BABA-F576B3706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280147</xdr:colOff>
      <xdr:row>122</xdr:row>
      <xdr:rowOff>20628</xdr:rowOff>
    </xdr:from>
    <xdr:to>
      <xdr:col>27</xdr:col>
      <xdr:colOff>649891</xdr:colOff>
      <xdr:row>141</xdr:row>
      <xdr:rowOff>187316</xdr:rowOff>
    </xdr:to>
    <xdr:graphicFrame macro="">
      <xdr:nvGraphicFramePr>
        <xdr:cNvPr id="8" name="Gráfico 9">
          <a:extLst>
            <a:ext uri="{FF2B5EF4-FFF2-40B4-BE49-F238E27FC236}">
              <a16:creationId xmlns:a16="http://schemas.microsoft.com/office/drawing/2014/main" id="{8977F678-DC15-4176-A392-DEED5BC16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283459</xdr:colOff>
      <xdr:row>142</xdr:row>
      <xdr:rowOff>17318</xdr:rowOff>
    </xdr:from>
    <xdr:to>
      <xdr:col>27</xdr:col>
      <xdr:colOff>653203</xdr:colOff>
      <xdr:row>161</xdr:row>
      <xdr:rowOff>184006</xdr:rowOff>
    </xdr:to>
    <xdr:graphicFrame macro="">
      <xdr:nvGraphicFramePr>
        <xdr:cNvPr id="9" name="Gráfico 10">
          <a:extLst>
            <a:ext uri="{FF2B5EF4-FFF2-40B4-BE49-F238E27FC236}">
              <a16:creationId xmlns:a16="http://schemas.microsoft.com/office/drawing/2014/main" id="{0DB3F4FA-0C2A-4D0D-9B31-711CDCCB7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283457</xdr:colOff>
      <xdr:row>162</xdr:row>
      <xdr:rowOff>17318</xdr:rowOff>
    </xdr:from>
    <xdr:to>
      <xdr:col>27</xdr:col>
      <xdr:colOff>653201</xdr:colOff>
      <xdr:row>181</xdr:row>
      <xdr:rowOff>184006</xdr:rowOff>
    </xdr:to>
    <xdr:graphicFrame macro="">
      <xdr:nvGraphicFramePr>
        <xdr:cNvPr id="10" name="Gráfico 11">
          <a:extLst>
            <a:ext uri="{FF2B5EF4-FFF2-40B4-BE49-F238E27FC236}">
              <a16:creationId xmlns:a16="http://schemas.microsoft.com/office/drawing/2014/main" id="{75C4AA79-9A59-461F-8250-6214CFD00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294714</xdr:colOff>
      <xdr:row>2</xdr:row>
      <xdr:rowOff>14287</xdr:rowOff>
    </xdr:from>
    <xdr:to>
      <xdr:col>27</xdr:col>
      <xdr:colOff>664458</xdr:colOff>
      <xdr:row>21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F4BF45E-7EEA-400B-BB5C-CF2934C1A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294155</xdr:colOff>
      <xdr:row>22</xdr:row>
      <xdr:rowOff>37951</xdr:rowOff>
    </xdr:from>
    <xdr:to>
      <xdr:col>27</xdr:col>
      <xdr:colOff>663899</xdr:colOff>
      <xdr:row>41</xdr:row>
      <xdr:rowOff>192924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523B835-3BB3-4490-8DCC-99D9CB1F9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280147</xdr:colOff>
      <xdr:row>42</xdr:row>
      <xdr:rowOff>31326</xdr:rowOff>
    </xdr:from>
    <xdr:to>
      <xdr:col>27</xdr:col>
      <xdr:colOff>649891</xdr:colOff>
      <xdr:row>62</xdr:row>
      <xdr:rowOff>1911</xdr:rowOff>
    </xdr:to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F9C9E194-C39A-4EFF-8617-1CDB69CA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283458</xdr:colOff>
      <xdr:row>62</xdr:row>
      <xdr:rowOff>34636</xdr:rowOff>
    </xdr:from>
    <xdr:to>
      <xdr:col>27</xdr:col>
      <xdr:colOff>653202</xdr:colOff>
      <xdr:row>82</xdr:row>
      <xdr:rowOff>5221</xdr:rowOff>
    </xdr:to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id="{D8A63179-49CF-4E0A-97B1-91550C0D0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269451</xdr:colOff>
      <xdr:row>82</xdr:row>
      <xdr:rowOff>17318</xdr:rowOff>
    </xdr:from>
    <xdr:to>
      <xdr:col>27</xdr:col>
      <xdr:colOff>639195</xdr:colOff>
      <xdr:row>101</xdr:row>
      <xdr:rowOff>184006</xdr:rowOff>
    </xdr:to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id="{49C65A31-9636-4AC6-B094-E17A13274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283458</xdr:colOff>
      <xdr:row>102</xdr:row>
      <xdr:rowOff>34637</xdr:rowOff>
    </xdr:from>
    <xdr:to>
      <xdr:col>27</xdr:col>
      <xdr:colOff>653202</xdr:colOff>
      <xdr:row>122</xdr:row>
      <xdr:rowOff>5222</xdr:rowOff>
    </xdr:to>
    <xdr:graphicFrame macro="">
      <xdr:nvGraphicFramePr>
        <xdr:cNvPr id="7" name="Gráfico 8">
          <a:extLst>
            <a:ext uri="{FF2B5EF4-FFF2-40B4-BE49-F238E27FC236}">
              <a16:creationId xmlns:a16="http://schemas.microsoft.com/office/drawing/2014/main" id="{566D2565-7D34-4330-B611-8AAD94119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280147</xdr:colOff>
      <xdr:row>122</xdr:row>
      <xdr:rowOff>20628</xdr:rowOff>
    </xdr:from>
    <xdr:to>
      <xdr:col>27</xdr:col>
      <xdr:colOff>649891</xdr:colOff>
      <xdr:row>141</xdr:row>
      <xdr:rowOff>187316</xdr:rowOff>
    </xdr:to>
    <xdr:graphicFrame macro="">
      <xdr:nvGraphicFramePr>
        <xdr:cNvPr id="8" name="Gráfico 9">
          <a:extLst>
            <a:ext uri="{FF2B5EF4-FFF2-40B4-BE49-F238E27FC236}">
              <a16:creationId xmlns:a16="http://schemas.microsoft.com/office/drawing/2014/main" id="{24F10B40-A8B3-4217-BBD2-5A11AE667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283459</xdr:colOff>
      <xdr:row>142</xdr:row>
      <xdr:rowOff>17318</xdr:rowOff>
    </xdr:from>
    <xdr:to>
      <xdr:col>27</xdr:col>
      <xdr:colOff>653203</xdr:colOff>
      <xdr:row>161</xdr:row>
      <xdr:rowOff>184006</xdr:rowOff>
    </xdr:to>
    <xdr:graphicFrame macro="">
      <xdr:nvGraphicFramePr>
        <xdr:cNvPr id="9" name="Gráfico 10">
          <a:extLst>
            <a:ext uri="{FF2B5EF4-FFF2-40B4-BE49-F238E27FC236}">
              <a16:creationId xmlns:a16="http://schemas.microsoft.com/office/drawing/2014/main" id="{77F297F7-140F-4F87-B318-CA5843005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283457</xdr:colOff>
      <xdr:row>162</xdr:row>
      <xdr:rowOff>17318</xdr:rowOff>
    </xdr:from>
    <xdr:to>
      <xdr:col>27</xdr:col>
      <xdr:colOff>653201</xdr:colOff>
      <xdr:row>181</xdr:row>
      <xdr:rowOff>184006</xdr:rowOff>
    </xdr:to>
    <xdr:graphicFrame macro="">
      <xdr:nvGraphicFramePr>
        <xdr:cNvPr id="10" name="Gráfico 11">
          <a:extLst>
            <a:ext uri="{FF2B5EF4-FFF2-40B4-BE49-F238E27FC236}">
              <a16:creationId xmlns:a16="http://schemas.microsoft.com/office/drawing/2014/main" id="{8F25FBBF-B43A-418D-BDAA-4D231C26D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294714</xdr:colOff>
      <xdr:row>2</xdr:row>
      <xdr:rowOff>14287</xdr:rowOff>
    </xdr:from>
    <xdr:to>
      <xdr:col>27</xdr:col>
      <xdr:colOff>664458</xdr:colOff>
      <xdr:row>21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9B2E10-AA66-417A-BF98-014C1336D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294155</xdr:colOff>
      <xdr:row>22</xdr:row>
      <xdr:rowOff>37951</xdr:rowOff>
    </xdr:from>
    <xdr:to>
      <xdr:col>27</xdr:col>
      <xdr:colOff>663899</xdr:colOff>
      <xdr:row>41</xdr:row>
      <xdr:rowOff>192924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16AAB6D-9F52-48C2-9EC7-358D6FFB7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280147</xdr:colOff>
      <xdr:row>42</xdr:row>
      <xdr:rowOff>31326</xdr:rowOff>
    </xdr:from>
    <xdr:to>
      <xdr:col>27</xdr:col>
      <xdr:colOff>649891</xdr:colOff>
      <xdr:row>62</xdr:row>
      <xdr:rowOff>1911</xdr:rowOff>
    </xdr:to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8E0C2CC6-F717-4540-AA13-6833B3EC4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283458</xdr:colOff>
      <xdr:row>62</xdr:row>
      <xdr:rowOff>34636</xdr:rowOff>
    </xdr:from>
    <xdr:to>
      <xdr:col>27</xdr:col>
      <xdr:colOff>653202</xdr:colOff>
      <xdr:row>82</xdr:row>
      <xdr:rowOff>5221</xdr:rowOff>
    </xdr:to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id="{E244A8A3-203C-4300-8571-135AFDCDE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269451</xdr:colOff>
      <xdr:row>82</xdr:row>
      <xdr:rowOff>17318</xdr:rowOff>
    </xdr:from>
    <xdr:to>
      <xdr:col>27</xdr:col>
      <xdr:colOff>639195</xdr:colOff>
      <xdr:row>101</xdr:row>
      <xdr:rowOff>184006</xdr:rowOff>
    </xdr:to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id="{2F866604-C8F9-4EEB-9534-DB0320AC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283458</xdr:colOff>
      <xdr:row>102</xdr:row>
      <xdr:rowOff>34637</xdr:rowOff>
    </xdr:from>
    <xdr:to>
      <xdr:col>27</xdr:col>
      <xdr:colOff>653202</xdr:colOff>
      <xdr:row>122</xdr:row>
      <xdr:rowOff>5222</xdr:rowOff>
    </xdr:to>
    <xdr:graphicFrame macro="">
      <xdr:nvGraphicFramePr>
        <xdr:cNvPr id="7" name="Gráfico 8">
          <a:extLst>
            <a:ext uri="{FF2B5EF4-FFF2-40B4-BE49-F238E27FC236}">
              <a16:creationId xmlns:a16="http://schemas.microsoft.com/office/drawing/2014/main" id="{7E396419-B165-4A54-8BDC-08373F2E3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280147</xdr:colOff>
      <xdr:row>122</xdr:row>
      <xdr:rowOff>20628</xdr:rowOff>
    </xdr:from>
    <xdr:to>
      <xdr:col>27</xdr:col>
      <xdr:colOff>649891</xdr:colOff>
      <xdr:row>141</xdr:row>
      <xdr:rowOff>187316</xdr:rowOff>
    </xdr:to>
    <xdr:graphicFrame macro="">
      <xdr:nvGraphicFramePr>
        <xdr:cNvPr id="8" name="Gráfico 9">
          <a:extLst>
            <a:ext uri="{FF2B5EF4-FFF2-40B4-BE49-F238E27FC236}">
              <a16:creationId xmlns:a16="http://schemas.microsoft.com/office/drawing/2014/main" id="{8D8F1F18-9BF6-4BDB-9901-921D0E7E3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283459</xdr:colOff>
      <xdr:row>142</xdr:row>
      <xdr:rowOff>17318</xdr:rowOff>
    </xdr:from>
    <xdr:to>
      <xdr:col>27</xdr:col>
      <xdr:colOff>653203</xdr:colOff>
      <xdr:row>161</xdr:row>
      <xdr:rowOff>184006</xdr:rowOff>
    </xdr:to>
    <xdr:graphicFrame macro="">
      <xdr:nvGraphicFramePr>
        <xdr:cNvPr id="9" name="Gráfico 10">
          <a:extLst>
            <a:ext uri="{FF2B5EF4-FFF2-40B4-BE49-F238E27FC236}">
              <a16:creationId xmlns:a16="http://schemas.microsoft.com/office/drawing/2014/main" id="{15186006-C794-4D68-B732-784497C53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283457</xdr:colOff>
      <xdr:row>162</xdr:row>
      <xdr:rowOff>17318</xdr:rowOff>
    </xdr:from>
    <xdr:to>
      <xdr:col>27</xdr:col>
      <xdr:colOff>653201</xdr:colOff>
      <xdr:row>181</xdr:row>
      <xdr:rowOff>184006</xdr:rowOff>
    </xdr:to>
    <xdr:graphicFrame macro="">
      <xdr:nvGraphicFramePr>
        <xdr:cNvPr id="10" name="Gráfico 11">
          <a:extLst>
            <a:ext uri="{FF2B5EF4-FFF2-40B4-BE49-F238E27FC236}">
              <a16:creationId xmlns:a16="http://schemas.microsoft.com/office/drawing/2014/main" id="{A270247D-BDB2-41FC-84C8-1A7B9E0D6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294714</xdr:colOff>
      <xdr:row>2</xdr:row>
      <xdr:rowOff>14287</xdr:rowOff>
    </xdr:from>
    <xdr:to>
      <xdr:col>27</xdr:col>
      <xdr:colOff>664458</xdr:colOff>
      <xdr:row>21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8D9790D-8CCA-4782-B95C-573426403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294155</xdr:colOff>
      <xdr:row>22</xdr:row>
      <xdr:rowOff>37951</xdr:rowOff>
    </xdr:from>
    <xdr:to>
      <xdr:col>27</xdr:col>
      <xdr:colOff>663899</xdr:colOff>
      <xdr:row>41</xdr:row>
      <xdr:rowOff>192924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2EEE47-02E2-42AF-95E1-AB8FF40C5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280147</xdr:colOff>
      <xdr:row>42</xdr:row>
      <xdr:rowOff>31326</xdr:rowOff>
    </xdr:from>
    <xdr:to>
      <xdr:col>27</xdr:col>
      <xdr:colOff>649891</xdr:colOff>
      <xdr:row>62</xdr:row>
      <xdr:rowOff>1911</xdr:rowOff>
    </xdr:to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FD9249CD-3BE8-4BFF-A017-68A70728E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283458</xdr:colOff>
      <xdr:row>62</xdr:row>
      <xdr:rowOff>34636</xdr:rowOff>
    </xdr:from>
    <xdr:to>
      <xdr:col>27</xdr:col>
      <xdr:colOff>653202</xdr:colOff>
      <xdr:row>82</xdr:row>
      <xdr:rowOff>5221</xdr:rowOff>
    </xdr:to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id="{CCA6EFEA-C8DD-4899-B0A0-AA1B0DC4A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269451</xdr:colOff>
      <xdr:row>82</xdr:row>
      <xdr:rowOff>17318</xdr:rowOff>
    </xdr:from>
    <xdr:to>
      <xdr:col>27</xdr:col>
      <xdr:colOff>639195</xdr:colOff>
      <xdr:row>101</xdr:row>
      <xdr:rowOff>184006</xdr:rowOff>
    </xdr:to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id="{34A2BC54-82DB-4D0A-98A6-AABA869D3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283458</xdr:colOff>
      <xdr:row>102</xdr:row>
      <xdr:rowOff>34637</xdr:rowOff>
    </xdr:from>
    <xdr:to>
      <xdr:col>27</xdr:col>
      <xdr:colOff>653202</xdr:colOff>
      <xdr:row>122</xdr:row>
      <xdr:rowOff>5222</xdr:rowOff>
    </xdr:to>
    <xdr:graphicFrame macro="">
      <xdr:nvGraphicFramePr>
        <xdr:cNvPr id="7" name="Gráfico 8">
          <a:extLst>
            <a:ext uri="{FF2B5EF4-FFF2-40B4-BE49-F238E27FC236}">
              <a16:creationId xmlns:a16="http://schemas.microsoft.com/office/drawing/2014/main" id="{4A0BB76F-B32E-4DE9-9D38-EFF82A549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280147</xdr:colOff>
      <xdr:row>122</xdr:row>
      <xdr:rowOff>20628</xdr:rowOff>
    </xdr:from>
    <xdr:to>
      <xdr:col>27</xdr:col>
      <xdr:colOff>649891</xdr:colOff>
      <xdr:row>141</xdr:row>
      <xdr:rowOff>187316</xdr:rowOff>
    </xdr:to>
    <xdr:graphicFrame macro="">
      <xdr:nvGraphicFramePr>
        <xdr:cNvPr id="8" name="Gráfico 9">
          <a:extLst>
            <a:ext uri="{FF2B5EF4-FFF2-40B4-BE49-F238E27FC236}">
              <a16:creationId xmlns:a16="http://schemas.microsoft.com/office/drawing/2014/main" id="{163AB696-5C4E-40C2-84CC-2828C3FED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283459</xdr:colOff>
      <xdr:row>142</xdr:row>
      <xdr:rowOff>17318</xdr:rowOff>
    </xdr:from>
    <xdr:to>
      <xdr:col>27</xdr:col>
      <xdr:colOff>653203</xdr:colOff>
      <xdr:row>161</xdr:row>
      <xdr:rowOff>184006</xdr:rowOff>
    </xdr:to>
    <xdr:graphicFrame macro="">
      <xdr:nvGraphicFramePr>
        <xdr:cNvPr id="9" name="Gráfico 10">
          <a:extLst>
            <a:ext uri="{FF2B5EF4-FFF2-40B4-BE49-F238E27FC236}">
              <a16:creationId xmlns:a16="http://schemas.microsoft.com/office/drawing/2014/main" id="{68E3935A-679B-4607-9961-495E73A62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283457</xdr:colOff>
      <xdr:row>162</xdr:row>
      <xdr:rowOff>17318</xdr:rowOff>
    </xdr:from>
    <xdr:to>
      <xdr:col>27</xdr:col>
      <xdr:colOff>653201</xdr:colOff>
      <xdr:row>181</xdr:row>
      <xdr:rowOff>184006</xdr:rowOff>
    </xdr:to>
    <xdr:graphicFrame macro="">
      <xdr:nvGraphicFramePr>
        <xdr:cNvPr id="10" name="Gráfico 11">
          <a:extLst>
            <a:ext uri="{FF2B5EF4-FFF2-40B4-BE49-F238E27FC236}">
              <a16:creationId xmlns:a16="http://schemas.microsoft.com/office/drawing/2014/main" id="{5F008133-B0CA-4A43-8543-EB11EAA9D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294714</xdr:colOff>
      <xdr:row>2</xdr:row>
      <xdr:rowOff>14287</xdr:rowOff>
    </xdr:from>
    <xdr:to>
      <xdr:col>27</xdr:col>
      <xdr:colOff>664458</xdr:colOff>
      <xdr:row>21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0C9389F-2376-4943-AD65-F6B79C158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294155</xdr:colOff>
      <xdr:row>22</xdr:row>
      <xdr:rowOff>37951</xdr:rowOff>
    </xdr:from>
    <xdr:to>
      <xdr:col>27</xdr:col>
      <xdr:colOff>663899</xdr:colOff>
      <xdr:row>41</xdr:row>
      <xdr:rowOff>192924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A5F062-EC81-4EB2-A6BE-D43A5200A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280147</xdr:colOff>
      <xdr:row>42</xdr:row>
      <xdr:rowOff>31326</xdr:rowOff>
    </xdr:from>
    <xdr:to>
      <xdr:col>27</xdr:col>
      <xdr:colOff>649891</xdr:colOff>
      <xdr:row>62</xdr:row>
      <xdr:rowOff>1911</xdr:rowOff>
    </xdr:to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4DDCA163-214D-48EF-8F4C-3CE8EA5E2D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283458</xdr:colOff>
      <xdr:row>62</xdr:row>
      <xdr:rowOff>34636</xdr:rowOff>
    </xdr:from>
    <xdr:to>
      <xdr:col>27</xdr:col>
      <xdr:colOff>653202</xdr:colOff>
      <xdr:row>82</xdr:row>
      <xdr:rowOff>5221</xdr:rowOff>
    </xdr:to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id="{6796228A-045F-4A7F-AB11-366C92BAF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269451</xdr:colOff>
      <xdr:row>82</xdr:row>
      <xdr:rowOff>17318</xdr:rowOff>
    </xdr:from>
    <xdr:to>
      <xdr:col>27</xdr:col>
      <xdr:colOff>639195</xdr:colOff>
      <xdr:row>101</xdr:row>
      <xdr:rowOff>184006</xdr:rowOff>
    </xdr:to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id="{139B411D-FC36-4004-89ED-E47CD409C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283458</xdr:colOff>
      <xdr:row>102</xdr:row>
      <xdr:rowOff>34637</xdr:rowOff>
    </xdr:from>
    <xdr:to>
      <xdr:col>27</xdr:col>
      <xdr:colOff>653202</xdr:colOff>
      <xdr:row>122</xdr:row>
      <xdr:rowOff>5222</xdr:rowOff>
    </xdr:to>
    <xdr:graphicFrame macro="">
      <xdr:nvGraphicFramePr>
        <xdr:cNvPr id="7" name="Gráfico 8">
          <a:extLst>
            <a:ext uri="{FF2B5EF4-FFF2-40B4-BE49-F238E27FC236}">
              <a16:creationId xmlns:a16="http://schemas.microsoft.com/office/drawing/2014/main" id="{7C28A412-ACEC-4B69-9C04-D3986A0DE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280147</xdr:colOff>
      <xdr:row>122</xdr:row>
      <xdr:rowOff>20628</xdr:rowOff>
    </xdr:from>
    <xdr:to>
      <xdr:col>27</xdr:col>
      <xdr:colOff>649891</xdr:colOff>
      <xdr:row>141</xdr:row>
      <xdr:rowOff>187316</xdr:rowOff>
    </xdr:to>
    <xdr:graphicFrame macro="">
      <xdr:nvGraphicFramePr>
        <xdr:cNvPr id="8" name="Gráfico 9">
          <a:extLst>
            <a:ext uri="{FF2B5EF4-FFF2-40B4-BE49-F238E27FC236}">
              <a16:creationId xmlns:a16="http://schemas.microsoft.com/office/drawing/2014/main" id="{B0BC594C-D847-4372-8772-4E2757163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283459</xdr:colOff>
      <xdr:row>142</xdr:row>
      <xdr:rowOff>17318</xdr:rowOff>
    </xdr:from>
    <xdr:to>
      <xdr:col>27</xdr:col>
      <xdr:colOff>653203</xdr:colOff>
      <xdr:row>161</xdr:row>
      <xdr:rowOff>184006</xdr:rowOff>
    </xdr:to>
    <xdr:graphicFrame macro="">
      <xdr:nvGraphicFramePr>
        <xdr:cNvPr id="9" name="Gráfico 10">
          <a:extLst>
            <a:ext uri="{FF2B5EF4-FFF2-40B4-BE49-F238E27FC236}">
              <a16:creationId xmlns:a16="http://schemas.microsoft.com/office/drawing/2014/main" id="{47F74BDD-EE48-4657-A7B9-EDA48169F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283457</xdr:colOff>
      <xdr:row>162</xdr:row>
      <xdr:rowOff>17318</xdr:rowOff>
    </xdr:from>
    <xdr:to>
      <xdr:col>27</xdr:col>
      <xdr:colOff>653201</xdr:colOff>
      <xdr:row>181</xdr:row>
      <xdr:rowOff>184006</xdr:rowOff>
    </xdr:to>
    <xdr:graphicFrame macro="">
      <xdr:nvGraphicFramePr>
        <xdr:cNvPr id="10" name="Gráfico 11">
          <a:extLst>
            <a:ext uri="{FF2B5EF4-FFF2-40B4-BE49-F238E27FC236}">
              <a16:creationId xmlns:a16="http://schemas.microsoft.com/office/drawing/2014/main" id="{DBFE5575-F6FC-4FCC-81B5-F4F33CAF5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294714</xdr:colOff>
      <xdr:row>2</xdr:row>
      <xdr:rowOff>14287</xdr:rowOff>
    </xdr:from>
    <xdr:to>
      <xdr:col>27</xdr:col>
      <xdr:colOff>664458</xdr:colOff>
      <xdr:row>21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73AF4DA-BEAE-4E5C-850D-CDEB1D2DD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294155</xdr:colOff>
      <xdr:row>22</xdr:row>
      <xdr:rowOff>37951</xdr:rowOff>
    </xdr:from>
    <xdr:to>
      <xdr:col>27</xdr:col>
      <xdr:colOff>663899</xdr:colOff>
      <xdr:row>41</xdr:row>
      <xdr:rowOff>192924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AB5813-5BD5-451B-9D88-2D6513641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280147</xdr:colOff>
      <xdr:row>42</xdr:row>
      <xdr:rowOff>31326</xdr:rowOff>
    </xdr:from>
    <xdr:to>
      <xdr:col>27</xdr:col>
      <xdr:colOff>649891</xdr:colOff>
      <xdr:row>62</xdr:row>
      <xdr:rowOff>1911</xdr:rowOff>
    </xdr:to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0A8EC943-3C63-4FEA-B977-86B0103F3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283458</xdr:colOff>
      <xdr:row>62</xdr:row>
      <xdr:rowOff>34636</xdr:rowOff>
    </xdr:from>
    <xdr:to>
      <xdr:col>27</xdr:col>
      <xdr:colOff>653202</xdr:colOff>
      <xdr:row>82</xdr:row>
      <xdr:rowOff>5221</xdr:rowOff>
    </xdr:to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id="{1FECEEF4-674C-4FE1-A6C6-1F3AAF142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269451</xdr:colOff>
      <xdr:row>82</xdr:row>
      <xdr:rowOff>17318</xdr:rowOff>
    </xdr:from>
    <xdr:to>
      <xdr:col>27</xdr:col>
      <xdr:colOff>639195</xdr:colOff>
      <xdr:row>101</xdr:row>
      <xdr:rowOff>184006</xdr:rowOff>
    </xdr:to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id="{C2EB1C5D-E622-4EAA-B3E5-2CACEFFDF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283458</xdr:colOff>
      <xdr:row>102</xdr:row>
      <xdr:rowOff>34637</xdr:rowOff>
    </xdr:from>
    <xdr:to>
      <xdr:col>27</xdr:col>
      <xdr:colOff>653202</xdr:colOff>
      <xdr:row>122</xdr:row>
      <xdr:rowOff>5222</xdr:rowOff>
    </xdr:to>
    <xdr:graphicFrame macro="">
      <xdr:nvGraphicFramePr>
        <xdr:cNvPr id="7" name="Gráfico 8">
          <a:extLst>
            <a:ext uri="{FF2B5EF4-FFF2-40B4-BE49-F238E27FC236}">
              <a16:creationId xmlns:a16="http://schemas.microsoft.com/office/drawing/2014/main" id="{C396F4C0-2B4A-4BED-B244-57550EA5F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280147</xdr:colOff>
      <xdr:row>122</xdr:row>
      <xdr:rowOff>20628</xdr:rowOff>
    </xdr:from>
    <xdr:to>
      <xdr:col>27</xdr:col>
      <xdr:colOff>649891</xdr:colOff>
      <xdr:row>141</xdr:row>
      <xdr:rowOff>187316</xdr:rowOff>
    </xdr:to>
    <xdr:graphicFrame macro="">
      <xdr:nvGraphicFramePr>
        <xdr:cNvPr id="8" name="Gráfico 9">
          <a:extLst>
            <a:ext uri="{FF2B5EF4-FFF2-40B4-BE49-F238E27FC236}">
              <a16:creationId xmlns:a16="http://schemas.microsoft.com/office/drawing/2014/main" id="{6672C384-D386-4E3E-A0E7-F45EB778B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283459</xdr:colOff>
      <xdr:row>142</xdr:row>
      <xdr:rowOff>17318</xdr:rowOff>
    </xdr:from>
    <xdr:to>
      <xdr:col>27</xdr:col>
      <xdr:colOff>653203</xdr:colOff>
      <xdr:row>161</xdr:row>
      <xdr:rowOff>184006</xdr:rowOff>
    </xdr:to>
    <xdr:graphicFrame macro="">
      <xdr:nvGraphicFramePr>
        <xdr:cNvPr id="9" name="Gráfico 10">
          <a:extLst>
            <a:ext uri="{FF2B5EF4-FFF2-40B4-BE49-F238E27FC236}">
              <a16:creationId xmlns:a16="http://schemas.microsoft.com/office/drawing/2014/main" id="{C0640C3B-E641-4AD7-8B92-7769971C6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283457</xdr:colOff>
      <xdr:row>162</xdr:row>
      <xdr:rowOff>17318</xdr:rowOff>
    </xdr:from>
    <xdr:to>
      <xdr:col>27</xdr:col>
      <xdr:colOff>653201</xdr:colOff>
      <xdr:row>181</xdr:row>
      <xdr:rowOff>184006</xdr:rowOff>
    </xdr:to>
    <xdr:graphicFrame macro="">
      <xdr:nvGraphicFramePr>
        <xdr:cNvPr id="10" name="Gráfico 11">
          <a:extLst>
            <a:ext uri="{FF2B5EF4-FFF2-40B4-BE49-F238E27FC236}">
              <a16:creationId xmlns:a16="http://schemas.microsoft.com/office/drawing/2014/main" id="{6A5F28EB-6E1C-4FED-AD97-A642D70FC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294714</xdr:colOff>
      <xdr:row>2</xdr:row>
      <xdr:rowOff>14287</xdr:rowOff>
    </xdr:from>
    <xdr:to>
      <xdr:col>27</xdr:col>
      <xdr:colOff>664458</xdr:colOff>
      <xdr:row>21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5F7F1EF-F89E-446F-A242-89C24B2F6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294155</xdr:colOff>
      <xdr:row>22</xdr:row>
      <xdr:rowOff>37951</xdr:rowOff>
    </xdr:from>
    <xdr:to>
      <xdr:col>27</xdr:col>
      <xdr:colOff>663899</xdr:colOff>
      <xdr:row>41</xdr:row>
      <xdr:rowOff>192924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016B9C6-FD01-4786-AD3D-1C6935556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280147</xdr:colOff>
      <xdr:row>42</xdr:row>
      <xdr:rowOff>31326</xdr:rowOff>
    </xdr:from>
    <xdr:to>
      <xdr:col>27</xdr:col>
      <xdr:colOff>649891</xdr:colOff>
      <xdr:row>62</xdr:row>
      <xdr:rowOff>1911</xdr:rowOff>
    </xdr:to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4E3A46BE-5D96-4774-AF9B-956C52AB7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283458</xdr:colOff>
      <xdr:row>62</xdr:row>
      <xdr:rowOff>34636</xdr:rowOff>
    </xdr:from>
    <xdr:to>
      <xdr:col>27</xdr:col>
      <xdr:colOff>653202</xdr:colOff>
      <xdr:row>82</xdr:row>
      <xdr:rowOff>5221</xdr:rowOff>
    </xdr:to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id="{71A2DA65-5C52-426B-8C41-CB68E76F5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269451</xdr:colOff>
      <xdr:row>82</xdr:row>
      <xdr:rowOff>17318</xdr:rowOff>
    </xdr:from>
    <xdr:to>
      <xdr:col>27</xdr:col>
      <xdr:colOff>639195</xdr:colOff>
      <xdr:row>101</xdr:row>
      <xdr:rowOff>184006</xdr:rowOff>
    </xdr:to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id="{1A488EF5-0BB3-4488-A3EE-4A3A4E592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283458</xdr:colOff>
      <xdr:row>102</xdr:row>
      <xdr:rowOff>34637</xdr:rowOff>
    </xdr:from>
    <xdr:to>
      <xdr:col>27</xdr:col>
      <xdr:colOff>653202</xdr:colOff>
      <xdr:row>122</xdr:row>
      <xdr:rowOff>5222</xdr:rowOff>
    </xdr:to>
    <xdr:graphicFrame macro="">
      <xdr:nvGraphicFramePr>
        <xdr:cNvPr id="7" name="Gráfico 8">
          <a:extLst>
            <a:ext uri="{FF2B5EF4-FFF2-40B4-BE49-F238E27FC236}">
              <a16:creationId xmlns:a16="http://schemas.microsoft.com/office/drawing/2014/main" id="{DB092A7C-EBD0-4DC7-823C-75EABB3F5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280147</xdr:colOff>
      <xdr:row>122</xdr:row>
      <xdr:rowOff>20628</xdr:rowOff>
    </xdr:from>
    <xdr:to>
      <xdr:col>27</xdr:col>
      <xdr:colOff>649891</xdr:colOff>
      <xdr:row>141</xdr:row>
      <xdr:rowOff>187316</xdr:rowOff>
    </xdr:to>
    <xdr:graphicFrame macro="">
      <xdr:nvGraphicFramePr>
        <xdr:cNvPr id="8" name="Gráfico 9">
          <a:extLst>
            <a:ext uri="{FF2B5EF4-FFF2-40B4-BE49-F238E27FC236}">
              <a16:creationId xmlns:a16="http://schemas.microsoft.com/office/drawing/2014/main" id="{860AD2CE-BBAB-4D97-8AB2-C225B66F7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283459</xdr:colOff>
      <xdr:row>142</xdr:row>
      <xdr:rowOff>17318</xdr:rowOff>
    </xdr:from>
    <xdr:to>
      <xdr:col>27</xdr:col>
      <xdr:colOff>653203</xdr:colOff>
      <xdr:row>161</xdr:row>
      <xdr:rowOff>184006</xdr:rowOff>
    </xdr:to>
    <xdr:graphicFrame macro="">
      <xdr:nvGraphicFramePr>
        <xdr:cNvPr id="9" name="Gráfico 10">
          <a:extLst>
            <a:ext uri="{FF2B5EF4-FFF2-40B4-BE49-F238E27FC236}">
              <a16:creationId xmlns:a16="http://schemas.microsoft.com/office/drawing/2014/main" id="{0D8044E1-7236-44E0-81B3-633C3EB13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283457</xdr:colOff>
      <xdr:row>162</xdr:row>
      <xdr:rowOff>17318</xdr:rowOff>
    </xdr:from>
    <xdr:to>
      <xdr:col>27</xdr:col>
      <xdr:colOff>653201</xdr:colOff>
      <xdr:row>181</xdr:row>
      <xdr:rowOff>184006</xdr:rowOff>
    </xdr:to>
    <xdr:graphicFrame macro="">
      <xdr:nvGraphicFramePr>
        <xdr:cNvPr id="10" name="Gráfico 11">
          <a:extLst>
            <a:ext uri="{FF2B5EF4-FFF2-40B4-BE49-F238E27FC236}">
              <a16:creationId xmlns:a16="http://schemas.microsoft.com/office/drawing/2014/main" id="{A72ED840-FF25-4D9E-8CEA-E77E97B6B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294714</xdr:colOff>
      <xdr:row>2</xdr:row>
      <xdr:rowOff>14287</xdr:rowOff>
    </xdr:from>
    <xdr:to>
      <xdr:col>27</xdr:col>
      <xdr:colOff>664458</xdr:colOff>
      <xdr:row>21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2DCC54F-4A36-4472-A624-689D4234D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294155</xdr:colOff>
      <xdr:row>22</xdr:row>
      <xdr:rowOff>37951</xdr:rowOff>
    </xdr:from>
    <xdr:to>
      <xdr:col>27</xdr:col>
      <xdr:colOff>663899</xdr:colOff>
      <xdr:row>41</xdr:row>
      <xdr:rowOff>192924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86B705C0-FC62-4972-8E3F-1CFFFE369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280147</xdr:colOff>
      <xdr:row>42</xdr:row>
      <xdr:rowOff>31326</xdr:rowOff>
    </xdr:from>
    <xdr:to>
      <xdr:col>27</xdr:col>
      <xdr:colOff>649891</xdr:colOff>
      <xdr:row>62</xdr:row>
      <xdr:rowOff>1911</xdr:rowOff>
    </xdr:to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0B1CB21E-5B90-48FF-8ECB-C9A4D85F1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283458</xdr:colOff>
      <xdr:row>62</xdr:row>
      <xdr:rowOff>34636</xdr:rowOff>
    </xdr:from>
    <xdr:to>
      <xdr:col>27</xdr:col>
      <xdr:colOff>653202</xdr:colOff>
      <xdr:row>82</xdr:row>
      <xdr:rowOff>5221</xdr:rowOff>
    </xdr:to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id="{288F943A-B0C7-419E-B64F-B664CE4CB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269451</xdr:colOff>
      <xdr:row>82</xdr:row>
      <xdr:rowOff>17318</xdr:rowOff>
    </xdr:from>
    <xdr:to>
      <xdr:col>27</xdr:col>
      <xdr:colOff>639195</xdr:colOff>
      <xdr:row>101</xdr:row>
      <xdr:rowOff>184006</xdr:rowOff>
    </xdr:to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id="{07B6D0A3-03A7-4352-8310-E9206F533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283458</xdr:colOff>
      <xdr:row>102</xdr:row>
      <xdr:rowOff>34637</xdr:rowOff>
    </xdr:from>
    <xdr:to>
      <xdr:col>27</xdr:col>
      <xdr:colOff>653202</xdr:colOff>
      <xdr:row>122</xdr:row>
      <xdr:rowOff>5222</xdr:rowOff>
    </xdr:to>
    <xdr:graphicFrame macro="">
      <xdr:nvGraphicFramePr>
        <xdr:cNvPr id="7" name="Gráfico 8">
          <a:extLst>
            <a:ext uri="{FF2B5EF4-FFF2-40B4-BE49-F238E27FC236}">
              <a16:creationId xmlns:a16="http://schemas.microsoft.com/office/drawing/2014/main" id="{4CEDC175-1861-4535-A096-FCDDB0BA1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280147</xdr:colOff>
      <xdr:row>122</xdr:row>
      <xdr:rowOff>20628</xdr:rowOff>
    </xdr:from>
    <xdr:to>
      <xdr:col>27</xdr:col>
      <xdr:colOff>649891</xdr:colOff>
      <xdr:row>141</xdr:row>
      <xdr:rowOff>187316</xdr:rowOff>
    </xdr:to>
    <xdr:graphicFrame macro="">
      <xdr:nvGraphicFramePr>
        <xdr:cNvPr id="8" name="Gráfico 9">
          <a:extLst>
            <a:ext uri="{FF2B5EF4-FFF2-40B4-BE49-F238E27FC236}">
              <a16:creationId xmlns:a16="http://schemas.microsoft.com/office/drawing/2014/main" id="{B34313F7-ECBC-4DAF-988D-858198360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283459</xdr:colOff>
      <xdr:row>142</xdr:row>
      <xdr:rowOff>17318</xdr:rowOff>
    </xdr:from>
    <xdr:to>
      <xdr:col>27</xdr:col>
      <xdr:colOff>653203</xdr:colOff>
      <xdr:row>161</xdr:row>
      <xdr:rowOff>184006</xdr:rowOff>
    </xdr:to>
    <xdr:graphicFrame macro="">
      <xdr:nvGraphicFramePr>
        <xdr:cNvPr id="9" name="Gráfico 10">
          <a:extLst>
            <a:ext uri="{FF2B5EF4-FFF2-40B4-BE49-F238E27FC236}">
              <a16:creationId xmlns:a16="http://schemas.microsoft.com/office/drawing/2014/main" id="{93E2EC17-25AE-4EE5-A15E-A73A8FB62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283457</xdr:colOff>
      <xdr:row>162</xdr:row>
      <xdr:rowOff>17318</xdr:rowOff>
    </xdr:from>
    <xdr:to>
      <xdr:col>27</xdr:col>
      <xdr:colOff>653201</xdr:colOff>
      <xdr:row>181</xdr:row>
      <xdr:rowOff>184006</xdr:rowOff>
    </xdr:to>
    <xdr:graphicFrame macro="">
      <xdr:nvGraphicFramePr>
        <xdr:cNvPr id="10" name="Gráfico 11">
          <a:extLst>
            <a:ext uri="{FF2B5EF4-FFF2-40B4-BE49-F238E27FC236}">
              <a16:creationId xmlns:a16="http://schemas.microsoft.com/office/drawing/2014/main" id="{CCA32B59-045D-447C-A724-468A5E6EB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294714</xdr:colOff>
      <xdr:row>2</xdr:row>
      <xdr:rowOff>14287</xdr:rowOff>
    </xdr:from>
    <xdr:to>
      <xdr:col>27</xdr:col>
      <xdr:colOff>664458</xdr:colOff>
      <xdr:row>21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CC5C5D7-B8C2-4988-97C9-5AB66F5CE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294155</xdr:colOff>
      <xdr:row>22</xdr:row>
      <xdr:rowOff>37951</xdr:rowOff>
    </xdr:from>
    <xdr:to>
      <xdr:col>27</xdr:col>
      <xdr:colOff>663899</xdr:colOff>
      <xdr:row>41</xdr:row>
      <xdr:rowOff>192924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2724E1-366B-4BCF-A903-D8BE63E31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280147</xdr:colOff>
      <xdr:row>42</xdr:row>
      <xdr:rowOff>31326</xdr:rowOff>
    </xdr:from>
    <xdr:to>
      <xdr:col>27</xdr:col>
      <xdr:colOff>649891</xdr:colOff>
      <xdr:row>62</xdr:row>
      <xdr:rowOff>1911</xdr:rowOff>
    </xdr:to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7F919094-BD90-49EE-AAE8-D86F7BAB6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283458</xdr:colOff>
      <xdr:row>62</xdr:row>
      <xdr:rowOff>34636</xdr:rowOff>
    </xdr:from>
    <xdr:to>
      <xdr:col>27</xdr:col>
      <xdr:colOff>653202</xdr:colOff>
      <xdr:row>82</xdr:row>
      <xdr:rowOff>5221</xdr:rowOff>
    </xdr:to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id="{B196C6DB-222E-4BC0-AB2D-79FFCD8D0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269451</xdr:colOff>
      <xdr:row>82</xdr:row>
      <xdr:rowOff>17318</xdr:rowOff>
    </xdr:from>
    <xdr:to>
      <xdr:col>27</xdr:col>
      <xdr:colOff>639195</xdr:colOff>
      <xdr:row>101</xdr:row>
      <xdr:rowOff>184006</xdr:rowOff>
    </xdr:to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id="{DC72B4B4-F610-49D6-8125-4901F876E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283458</xdr:colOff>
      <xdr:row>102</xdr:row>
      <xdr:rowOff>34637</xdr:rowOff>
    </xdr:from>
    <xdr:to>
      <xdr:col>27</xdr:col>
      <xdr:colOff>653202</xdr:colOff>
      <xdr:row>122</xdr:row>
      <xdr:rowOff>5222</xdr:rowOff>
    </xdr:to>
    <xdr:graphicFrame macro="">
      <xdr:nvGraphicFramePr>
        <xdr:cNvPr id="7" name="Gráfico 8">
          <a:extLst>
            <a:ext uri="{FF2B5EF4-FFF2-40B4-BE49-F238E27FC236}">
              <a16:creationId xmlns:a16="http://schemas.microsoft.com/office/drawing/2014/main" id="{9E4FD52E-AC40-4C20-974F-A2A30E88B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280147</xdr:colOff>
      <xdr:row>122</xdr:row>
      <xdr:rowOff>20628</xdr:rowOff>
    </xdr:from>
    <xdr:to>
      <xdr:col>27</xdr:col>
      <xdr:colOff>649891</xdr:colOff>
      <xdr:row>141</xdr:row>
      <xdr:rowOff>187316</xdr:rowOff>
    </xdr:to>
    <xdr:graphicFrame macro="">
      <xdr:nvGraphicFramePr>
        <xdr:cNvPr id="8" name="Gráfico 9">
          <a:extLst>
            <a:ext uri="{FF2B5EF4-FFF2-40B4-BE49-F238E27FC236}">
              <a16:creationId xmlns:a16="http://schemas.microsoft.com/office/drawing/2014/main" id="{3E103C6B-4CE8-4A82-B869-C9BC55515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283459</xdr:colOff>
      <xdr:row>142</xdr:row>
      <xdr:rowOff>17318</xdr:rowOff>
    </xdr:from>
    <xdr:to>
      <xdr:col>27</xdr:col>
      <xdr:colOff>653203</xdr:colOff>
      <xdr:row>161</xdr:row>
      <xdr:rowOff>184006</xdr:rowOff>
    </xdr:to>
    <xdr:graphicFrame macro="">
      <xdr:nvGraphicFramePr>
        <xdr:cNvPr id="9" name="Gráfico 10">
          <a:extLst>
            <a:ext uri="{FF2B5EF4-FFF2-40B4-BE49-F238E27FC236}">
              <a16:creationId xmlns:a16="http://schemas.microsoft.com/office/drawing/2014/main" id="{D1AFE83A-6FAB-4B9F-9C06-0E402FAA1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283457</xdr:colOff>
      <xdr:row>162</xdr:row>
      <xdr:rowOff>17318</xdr:rowOff>
    </xdr:from>
    <xdr:to>
      <xdr:col>27</xdr:col>
      <xdr:colOff>653201</xdr:colOff>
      <xdr:row>181</xdr:row>
      <xdr:rowOff>184006</xdr:rowOff>
    </xdr:to>
    <xdr:graphicFrame macro="">
      <xdr:nvGraphicFramePr>
        <xdr:cNvPr id="10" name="Gráfico 11">
          <a:extLst>
            <a:ext uri="{FF2B5EF4-FFF2-40B4-BE49-F238E27FC236}">
              <a16:creationId xmlns:a16="http://schemas.microsoft.com/office/drawing/2014/main" id="{EC00C029-FFF5-4495-A2D8-54B5EEA3A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294714</xdr:colOff>
      <xdr:row>2</xdr:row>
      <xdr:rowOff>14287</xdr:rowOff>
    </xdr:from>
    <xdr:to>
      <xdr:col>27</xdr:col>
      <xdr:colOff>664458</xdr:colOff>
      <xdr:row>21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0555C9B-D80C-46D9-91C7-520D7A450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294155</xdr:colOff>
      <xdr:row>22</xdr:row>
      <xdr:rowOff>37951</xdr:rowOff>
    </xdr:from>
    <xdr:to>
      <xdr:col>27</xdr:col>
      <xdr:colOff>663899</xdr:colOff>
      <xdr:row>41</xdr:row>
      <xdr:rowOff>192924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26A7B381-E777-4B59-AD89-BAEF5E1EC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280147</xdr:colOff>
      <xdr:row>42</xdr:row>
      <xdr:rowOff>31326</xdr:rowOff>
    </xdr:from>
    <xdr:to>
      <xdr:col>27</xdr:col>
      <xdr:colOff>649891</xdr:colOff>
      <xdr:row>62</xdr:row>
      <xdr:rowOff>1911</xdr:rowOff>
    </xdr:to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7999BF8F-4485-4AD2-B94B-15EAF1ECE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283458</xdr:colOff>
      <xdr:row>62</xdr:row>
      <xdr:rowOff>34636</xdr:rowOff>
    </xdr:from>
    <xdr:to>
      <xdr:col>27</xdr:col>
      <xdr:colOff>653202</xdr:colOff>
      <xdr:row>82</xdr:row>
      <xdr:rowOff>5221</xdr:rowOff>
    </xdr:to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id="{A5D28CF0-8B73-46E4-B203-1D15CBEA7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269451</xdr:colOff>
      <xdr:row>82</xdr:row>
      <xdr:rowOff>17318</xdr:rowOff>
    </xdr:from>
    <xdr:to>
      <xdr:col>27</xdr:col>
      <xdr:colOff>639195</xdr:colOff>
      <xdr:row>101</xdr:row>
      <xdr:rowOff>184006</xdr:rowOff>
    </xdr:to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id="{EB0DAA91-82AF-4AD8-89CE-503CC26EC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283458</xdr:colOff>
      <xdr:row>102</xdr:row>
      <xdr:rowOff>34637</xdr:rowOff>
    </xdr:from>
    <xdr:to>
      <xdr:col>27</xdr:col>
      <xdr:colOff>653202</xdr:colOff>
      <xdr:row>122</xdr:row>
      <xdr:rowOff>5222</xdr:rowOff>
    </xdr:to>
    <xdr:graphicFrame macro="">
      <xdr:nvGraphicFramePr>
        <xdr:cNvPr id="7" name="Gráfico 8">
          <a:extLst>
            <a:ext uri="{FF2B5EF4-FFF2-40B4-BE49-F238E27FC236}">
              <a16:creationId xmlns:a16="http://schemas.microsoft.com/office/drawing/2014/main" id="{B5838875-BF3F-4B0E-9D2E-B04B4E1F9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280147</xdr:colOff>
      <xdr:row>122</xdr:row>
      <xdr:rowOff>20628</xdr:rowOff>
    </xdr:from>
    <xdr:to>
      <xdr:col>27</xdr:col>
      <xdr:colOff>649891</xdr:colOff>
      <xdr:row>141</xdr:row>
      <xdr:rowOff>187316</xdr:rowOff>
    </xdr:to>
    <xdr:graphicFrame macro="">
      <xdr:nvGraphicFramePr>
        <xdr:cNvPr id="8" name="Gráfico 9">
          <a:extLst>
            <a:ext uri="{FF2B5EF4-FFF2-40B4-BE49-F238E27FC236}">
              <a16:creationId xmlns:a16="http://schemas.microsoft.com/office/drawing/2014/main" id="{BA4E7DA3-C233-45D2-B421-54722A384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283459</xdr:colOff>
      <xdr:row>142</xdr:row>
      <xdr:rowOff>17318</xdr:rowOff>
    </xdr:from>
    <xdr:to>
      <xdr:col>27</xdr:col>
      <xdr:colOff>653203</xdr:colOff>
      <xdr:row>161</xdr:row>
      <xdr:rowOff>184006</xdr:rowOff>
    </xdr:to>
    <xdr:graphicFrame macro="">
      <xdr:nvGraphicFramePr>
        <xdr:cNvPr id="9" name="Gráfico 10">
          <a:extLst>
            <a:ext uri="{FF2B5EF4-FFF2-40B4-BE49-F238E27FC236}">
              <a16:creationId xmlns:a16="http://schemas.microsoft.com/office/drawing/2014/main" id="{63D0F4E3-A9AE-401D-B17E-34BABE128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283457</xdr:colOff>
      <xdr:row>162</xdr:row>
      <xdr:rowOff>17318</xdr:rowOff>
    </xdr:from>
    <xdr:to>
      <xdr:col>27</xdr:col>
      <xdr:colOff>653201</xdr:colOff>
      <xdr:row>181</xdr:row>
      <xdr:rowOff>184006</xdr:rowOff>
    </xdr:to>
    <xdr:graphicFrame macro="">
      <xdr:nvGraphicFramePr>
        <xdr:cNvPr id="10" name="Gráfico 11">
          <a:extLst>
            <a:ext uri="{FF2B5EF4-FFF2-40B4-BE49-F238E27FC236}">
              <a16:creationId xmlns:a16="http://schemas.microsoft.com/office/drawing/2014/main" id="{D519D4AA-4BB4-4DE3-B752-EDB722929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303611</xdr:colOff>
      <xdr:row>12</xdr:row>
      <xdr:rowOff>178594</xdr:rowOff>
    </xdr:from>
    <xdr:to>
      <xdr:col>9</xdr:col>
      <xdr:colOff>410427</xdr:colOff>
      <xdr:row>19</xdr:row>
      <xdr:rowOff>217374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7" t="3531" r="2899" b="4888"/>
        <a:stretch/>
      </xdr:blipFill>
      <xdr:spPr>
        <a:xfrm>
          <a:off x="4905377" y="3036094"/>
          <a:ext cx="1892754" cy="1705655"/>
        </a:xfrm>
        <a:prstGeom prst="rect">
          <a:avLst/>
        </a:prstGeom>
      </xdr:spPr>
    </xdr:pic>
    <xdr:clientData/>
  </xdr:twoCellAnchor>
  <xdr:twoCellAnchor editAs="oneCell">
    <xdr:from>
      <xdr:col>6</xdr:col>
      <xdr:colOff>386953</xdr:colOff>
      <xdr:row>29</xdr:row>
      <xdr:rowOff>14829</xdr:rowOff>
    </xdr:from>
    <xdr:to>
      <xdr:col>9</xdr:col>
      <xdr:colOff>458391</xdr:colOff>
      <xdr:row>37</xdr:row>
      <xdr:rowOff>197909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3FB2FC-8D5D-41D7-985E-CC3357828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0922" y="7694360"/>
          <a:ext cx="1375173" cy="1945205"/>
        </a:xfrm>
        <a:prstGeom prst="rect">
          <a:avLst/>
        </a:prstGeom>
      </xdr:spPr>
    </xdr:pic>
    <xdr:clientData/>
  </xdr:twoCellAnchor>
  <xdr:oneCellAnchor>
    <xdr:from>
      <xdr:col>7</xdr:col>
      <xdr:colOff>244054</xdr:colOff>
      <xdr:row>36</xdr:row>
      <xdr:rowOff>160695</xdr:rowOff>
    </xdr:from>
    <xdr:ext cx="67108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5DF0624-D5E1-4DA8-9FF2-73775BDACAB3}"/>
            </a:ext>
          </a:extLst>
        </xdr:cNvPr>
        <xdr:cNvSpPr txBox="1"/>
      </xdr:nvSpPr>
      <xdr:spPr>
        <a:xfrm>
          <a:off x="5810227" y="9376133"/>
          <a:ext cx="6710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>
              <a:solidFill>
                <a:schemeClr val="bg1"/>
              </a:solidFill>
            </a:rPr>
            <a:t>AVIMOC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369093</xdr:colOff>
      <xdr:row>12</xdr:row>
      <xdr:rowOff>178594</xdr:rowOff>
    </xdr:from>
    <xdr:to>
      <xdr:col>9</xdr:col>
      <xdr:colOff>363991</xdr:colOff>
      <xdr:row>19</xdr:row>
      <xdr:rowOff>217374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7" t="3531" r="2899" b="4888"/>
        <a:stretch/>
      </xdr:blipFill>
      <xdr:spPr>
        <a:xfrm>
          <a:off x="4958953" y="3036094"/>
          <a:ext cx="1876086" cy="1705655"/>
        </a:xfrm>
        <a:prstGeom prst="rect">
          <a:avLst/>
        </a:prstGeom>
      </xdr:spPr>
    </xdr:pic>
    <xdr:clientData/>
  </xdr:twoCellAnchor>
  <xdr:twoCellAnchor editAs="oneCell">
    <xdr:from>
      <xdr:col>7</xdr:col>
      <xdr:colOff>11907</xdr:colOff>
      <xdr:row>29</xdr:row>
      <xdr:rowOff>11907</xdr:rowOff>
    </xdr:from>
    <xdr:to>
      <xdr:col>9</xdr:col>
      <xdr:colOff>470298</xdr:colOff>
      <xdr:row>37</xdr:row>
      <xdr:rowOff>194987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772736-364E-46FA-A6D2-A83A31C50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173" y="7691438"/>
          <a:ext cx="1375173" cy="1945205"/>
        </a:xfrm>
        <a:prstGeom prst="rect">
          <a:avLst/>
        </a:prstGeom>
      </xdr:spPr>
    </xdr:pic>
    <xdr:clientData/>
  </xdr:twoCellAnchor>
  <xdr:oneCellAnchor>
    <xdr:from>
      <xdr:col>7</xdr:col>
      <xdr:colOff>345277</xdr:colOff>
      <xdr:row>36</xdr:row>
      <xdr:rowOff>154780</xdr:rowOff>
    </xdr:from>
    <xdr:ext cx="67108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420FFF0-AAC0-4A35-B568-E8AB8724BE6C}"/>
            </a:ext>
          </a:extLst>
        </xdr:cNvPr>
        <xdr:cNvSpPr txBox="1"/>
      </xdr:nvSpPr>
      <xdr:spPr>
        <a:xfrm>
          <a:off x="5899543" y="9370218"/>
          <a:ext cx="6710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>
              <a:solidFill>
                <a:schemeClr val="bg1"/>
              </a:solidFill>
            </a:rPr>
            <a:t>AVIMOC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371258</xdr:colOff>
      <xdr:row>12</xdr:row>
      <xdr:rowOff>166687</xdr:rowOff>
    </xdr:from>
    <xdr:to>
      <xdr:col>9</xdr:col>
      <xdr:colOff>372000</xdr:colOff>
      <xdr:row>19</xdr:row>
      <xdr:rowOff>170399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7" t="3531" r="2899" b="4888"/>
        <a:stretch/>
      </xdr:blipFill>
      <xdr:spPr>
        <a:xfrm>
          <a:off x="4633696" y="3214687"/>
          <a:ext cx="1770011" cy="1670587"/>
        </a:xfrm>
        <a:prstGeom prst="rect">
          <a:avLst/>
        </a:prstGeom>
      </xdr:spPr>
    </xdr:pic>
    <xdr:clientData/>
  </xdr:twoCellAnchor>
  <xdr:twoCellAnchor editAs="oneCell">
    <xdr:from>
      <xdr:col>6</xdr:col>
      <xdr:colOff>470296</xdr:colOff>
      <xdr:row>28</xdr:row>
      <xdr:rowOff>232173</xdr:rowOff>
    </xdr:from>
    <xdr:to>
      <xdr:col>9</xdr:col>
      <xdr:colOff>446484</xdr:colOff>
      <xdr:row>37</xdr:row>
      <xdr:rowOff>177128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E62B12-D95D-4F79-9D56-D5256129B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2359" y="7673579"/>
          <a:ext cx="1375173" cy="1945205"/>
        </a:xfrm>
        <a:prstGeom prst="rect">
          <a:avLst/>
        </a:prstGeom>
      </xdr:spPr>
    </xdr:pic>
    <xdr:clientData/>
  </xdr:twoCellAnchor>
  <xdr:oneCellAnchor>
    <xdr:from>
      <xdr:col>7</xdr:col>
      <xdr:colOff>339327</xdr:colOff>
      <xdr:row>36</xdr:row>
      <xdr:rowOff>142880</xdr:rowOff>
    </xdr:from>
    <xdr:ext cx="67108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784188A-E0F3-40E7-9E31-4788A3CFDE7C}"/>
            </a:ext>
          </a:extLst>
        </xdr:cNvPr>
        <xdr:cNvSpPr txBox="1"/>
      </xdr:nvSpPr>
      <xdr:spPr>
        <a:xfrm>
          <a:off x="5893593" y="9358318"/>
          <a:ext cx="6710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>
              <a:solidFill>
                <a:schemeClr val="bg1"/>
              </a:solidFill>
            </a:rPr>
            <a:t>AVIMOC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369094</xdr:colOff>
      <xdr:row>12</xdr:row>
      <xdr:rowOff>154781</xdr:rowOff>
    </xdr:from>
    <xdr:to>
      <xdr:col>9</xdr:col>
      <xdr:colOff>373516</xdr:colOff>
      <xdr:row>19</xdr:row>
      <xdr:rowOff>188799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7" t="3531" r="2899" b="4888"/>
        <a:stretch/>
      </xdr:blipFill>
      <xdr:spPr>
        <a:xfrm>
          <a:off x="4631532" y="3202781"/>
          <a:ext cx="1768929" cy="1700893"/>
        </a:xfrm>
        <a:prstGeom prst="rect">
          <a:avLst/>
        </a:prstGeom>
      </xdr:spPr>
    </xdr:pic>
    <xdr:clientData/>
  </xdr:twoCellAnchor>
  <xdr:twoCellAnchor editAs="oneCell">
    <xdr:from>
      <xdr:col>6</xdr:col>
      <xdr:colOff>452437</xdr:colOff>
      <xdr:row>29</xdr:row>
      <xdr:rowOff>0</xdr:rowOff>
    </xdr:from>
    <xdr:to>
      <xdr:col>9</xdr:col>
      <xdr:colOff>428625</xdr:colOff>
      <xdr:row>37</xdr:row>
      <xdr:rowOff>183080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53327C-26B6-4E8F-9D35-E4083E87F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7679531"/>
          <a:ext cx="1375173" cy="1945205"/>
        </a:xfrm>
        <a:prstGeom prst="rect">
          <a:avLst/>
        </a:prstGeom>
      </xdr:spPr>
    </xdr:pic>
    <xdr:clientData/>
  </xdr:twoCellAnchor>
  <xdr:oneCellAnchor>
    <xdr:from>
      <xdr:col>7</xdr:col>
      <xdr:colOff>333373</xdr:colOff>
      <xdr:row>36</xdr:row>
      <xdr:rowOff>148834</xdr:rowOff>
    </xdr:from>
    <xdr:ext cx="67108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A77E7F2-2388-414B-AA2E-A26223E6EE0C}"/>
            </a:ext>
          </a:extLst>
        </xdr:cNvPr>
        <xdr:cNvSpPr txBox="1"/>
      </xdr:nvSpPr>
      <xdr:spPr>
        <a:xfrm>
          <a:off x="5887639" y="9364272"/>
          <a:ext cx="6710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>
              <a:solidFill>
                <a:schemeClr val="bg1"/>
              </a:solidFill>
            </a:rPr>
            <a:t>AVIMOC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369094</xdr:colOff>
      <xdr:row>12</xdr:row>
      <xdr:rowOff>119062</xdr:rowOff>
    </xdr:from>
    <xdr:to>
      <xdr:col>9</xdr:col>
      <xdr:colOff>373516</xdr:colOff>
      <xdr:row>19</xdr:row>
      <xdr:rowOff>162604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7" t="3531" r="2899" b="4888"/>
        <a:stretch/>
      </xdr:blipFill>
      <xdr:spPr>
        <a:xfrm>
          <a:off x="4958954" y="2976562"/>
          <a:ext cx="1880848" cy="1705655"/>
        </a:xfrm>
        <a:prstGeom prst="rect">
          <a:avLst/>
        </a:prstGeom>
      </xdr:spPr>
    </xdr:pic>
    <xdr:clientData/>
  </xdr:twoCellAnchor>
  <xdr:twoCellAnchor editAs="oneCell">
    <xdr:from>
      <xdr:col>6</xdr:col>
      <xdr:colOff>464344</xdr:colOff>
      <xdr:row>29</xdr:row>
      <xdr:rowOff>1</xdr:rowOff>
    </xdr:from>
    <xdr:to>
      <xdr:col>9</xdr:col>
      <xdr:colOff>440532</xdr:colOff>
      <xdr:row>37</xdr:row>
      <xdr:rowOff>183081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20D001-F62C-4FAB-8F32-A61651DB9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6407" y="7679532"/>
          <a:ext cx="1375173" cy="1945205"/>
        </a:xfrm>
        <a:prstGeom prst="rect">
          <a:avLst/>
        </a:prstGeom>
      </xdr:spPr>
    </xdr:pic>
    <xdr:clientData/>
  </xdr:twoCellAnchor>
  <xdr:oneCellAnchor>
    <xdr:from>
      <xdr:col>7</xdr:col>
      <xdr:colOff>327420</xdr:colOff>
      <xdr:row>36</xdr:row>
      <xdr:rowOff>142878</xdr:rowOff>
    </xdr:from>
    <xdr:ext cx="67108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8314045-F015-4242-9DDF-25CB6B1B3BE0}"/>
            </a:ext>
          </a:extLst>
        </xdr:cNvPr>
        <xdr:cNvSpPr txBox="1"/>
      </xdr:nvSpPr>
      <xdr:spPr>
        <a:xfrm>
          <a:off x="5881686" y="9358316"/>
          <a:ext cx="6710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>
              <a:solidFill>
                <a:schemeClr val="bg1"/>
              </a:solidFill>
            </a:rPr>
            <a:t>AVIMOC</a:t>
          </a: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12</xdr:row>
      <xdr:rowOff>178594</xdr:rowOff>
    </xdr:from>
    <xdr:to>
      <xdr:col>9</xdr:col>
      <xdr:colOff>380660</xdr:colOff>
      <xdr:row>19</xdr:row>
      <xdr:rowOff>217374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7" t="3531" r="2899" b="4888"/>
        <a:stretch/>
      </xdr:blipFill>
      <xdr:spPr>
        <a:xfrm>
          <a:off x="4643438" y="3226594"/>
          <a:ext cx="1768929" cy="1700893"/>
        </a:xfrm>
        <a:prstGeom prst="rect">
          <a:avLst/>
        </a:prstGeom>
      </xdr:spPr>
    </xdr:pic>
    <xdr:clientData/>
  </xdr:twoCellAnchor>
  <xdr:twoCellAnchor editAs="oneCell">
    <xdr:from>
      <xdr:col>6</xdr:col>
      <xdr:colOff>482202</xdr:colOff>
      <xdr:row>28</xdr:row>
      <xdr:rowOff>232172</xdr:rowOff>
    </xdr:from>
    <xdr:to>
      <xdr:col>9</xdr:col>
      <xdr:colOff>458390</xdr:colOff>
      <xdr:row>37</xdr:row>
      <xdr:rowOff>177127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65971-9617-4078-AE0B-376C78B0C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4265" y="7673578"/>
          <a:ext cx="1375173" cy="1945205"/>
        </a:xfrm>
        <a:prstGeom prst="rect">
          <a:avLst/>
        </a:prstGeom>
      </xdr:spPr>
    </xdr:pic>
    <xdr:clientData/>
  </xdr:twoCellAnchor>
  <xdr:oneCellAnchor>
    <xdr:from>
      <xdr:col>7</xdr:col>
      <xdr:colOff>351227</xdr:colOff>
      <xdr:row>36</xdr:row>
      <xdr:rowOff>142879</xdr:rowOff>
    </xdr:from>
    <xdr:ext cx="67108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5DB9960-1FEE-471A-8735-7D71CE464AD9}"/>
            </a:ext>
          </a:extLst>
        </xdr:cNvPr>
        <xdr:cNvSpPr txBox="1"/>
      </xdr:nvSpPr>
      <xdr:spPr>
        <a:xfrm>
          <a:off x="5905493" y="9358317"/>
          <a:ext cx="6710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>
              <a:solidFill>
                <a:schemeClr val="bg1"/>
              </a:solidFill>
            </a:rPr>
            <a:t>AVIMOC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369094</xdr:colOff>
      <xdr:row>12</xdr:row>
      <xdr:rowOff>154782</xdr:rowOff>
    </xdr:from>
    <xdr:to>
      <xdr:col>9</xdr:col>
      <xdr:colOff>373516</xdr:colOff>
      <xdr:row>19</xdr:row>
      <xdr:rowOff>188800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7" t="3531" r="2899" b="4888"/>
        <a:stretch/>
      </xdr:blipFill>
      <xdr:spPr>
        <a:xfrm>
          <a:off x="4631532" y="3202782"/>
          <a:ext cx="1768929" cy="170089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9</xdr:col>
      <xdr:colOff>458391</xdr:colOff>
      <xdr:row>37</xdr:row>
      <xdr:rowOff>183080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5D7D8C-A52D-4E4A-9684-75221C6E5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4266" y="7679531"/>
          <a:ext cx="1375173" cy="1945205"/>
        </a:xfrm>
        <a:prstGeom prst="rect">
          <a:avLst/>
        </a:prstGeom>
      </xdr:spPr>
    </xdr:pic>
    <xdr:clientData/>
  </xdr:twoCellAnchor>
  <xdr:oneCellAnchor>
    <xdr:from>
      <xdr:col>7</xdr:col>
      <xdr:colOff>363135</xdr:colOff>
      <xdr:row>36</xdr:row>
      <xdr:rowOff>142880</xdr:rowOff>
    </xdr:from>
    <xdr:ext cx="67108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C31C47B-4D18-4ADE-9C18-5FEFCB02AF35}"/>
            </a:ext>
          </a:extLst>
        </xdr:cNvPr>
        <xdr:cNvSpPr txBox="1"/>
      </xdr:nvSpPr>
      <xdr:spPr>
        <a:xfrm>
          <a:off x="5917401" y="9358318"/>
          <a:ext cx="6710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>
              <a:solidFill>
                <a:schemeClr val="bg1"/>
              </a:solidFill>
            </a:rPr>
            <a:t>AVIMOC</a:t>
          </a: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392906</xdr:colOff>
      <xdr:row>12</xdr:row>
      <xdr:rowOff>142875</xdr:rowOff>
    </xdr:from>
    <xdr:to>
      <xdr:col>9</xdr:col>
      <xdr:colOff>392566</xdr:colOff>
      <xdr:row>19</xdr:row>
      <xdr:rowOff>181655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7" t="3531" r="2899" b="4888"/>
        <a:stretch/>
      </xdr:blipFill>
      <xdr:spPr>
        <a:xfrm>
          <a:off x="4655344" y="3190875"/>
          <a:ext cx="1768929" cy="1700893"/>
        </a:xfrm>
        <a:prstGeom prst="rect">
          <a:avLst/>
        </a:prstGeom>
      </xdr:spPr>
    </xdr:pic>
    <xdr:clientData/>
  </xdr:twoCellAnchor>
  <xdr:twoCellAnchor editAs="oneCell">
    <xdr:from>
      <xdr:col>6</xdr:col>
      <xdr:colOff>464344</xdr:colOff>
      <xdr:row>29</xdr:row>
      <xdr:rowOff>23812</xdr:rowOff>
    </xdr:from>
    <xdr:to>
      <xdr:col>9</xdr:col>
      <xdr:colOff>440532</xdr:colOff>
      <xdr:row>37</xdr:row>
      <xdr:rowOff>206892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796204-F492-433D-8FEB-C2F14D574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6407" y="7703343"/>
          <a:ext cx="1375173" cy="1945205"/>
        </a:xfrm>
        <a:prstGeom prst="rect">
          <a:avLst/>
        </a:prstGeom>
      </xdr:spPr>
    </xdr:pic>
    <xdr:clientData/>
  </xdr:twoCellAnchor>
  <xdr:oneCellAnchor>
    <xdr:from>
      <xdr:col>7</xdr:col>
      <xdr:colOff>315514</xdr:colOff>
      <xdr:row>36</xdr:row>
      <xdr:rowOff>172642</xdr:rowOff>
    </xdr:from>
    <xdr:ext cx="67108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FA2AF3E-A296-4CB5-AD58-DD4EB01F0CE6}"/>
            </a:ext>
          </a:extLst>
        </xdr:cNvPr>
        <xdr:cNvSpPr txBox="1"/>
      </xdr:nvSpPr>
      <xdr:spPr>
        <a:xfrm>
          <a:off x="5869780" y="9388080"/>
          <a:ext cx="6710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>
              <a:solidFill>
                <a:schemeClr val="bg1"/>
              </a:solidFill>
            </a:rPr>
            <a:t>AVIMOC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380999</xdr:colOff>
      <xdr:row>12</xdr:row>
      <xdr:rowOff>166688</xdr:rowOff>
    </xdr:from>
    <xdr:to>
      <xdr:col>9</xdr:col>
      <xdr:colOff>380659</xdr:colOff>
      <xdr:row>19</xdr:row>
      <xdr:rowOff>200706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7" t="3531" r="2899" b="4888"/>
        <a:stretch/>
      </xdr:blipFill>
      <xdr:spPr>
        <a:xfrm>
          <a:off x="4643437" y="3214688"/>
          <a:ext cx="1768929" cy="1700893"/>
        </a:xfrm>
        <a:prstGeom prst="rect">
          <a:avLst/>
        </a:prstGeom>
      </xdr:spPr>
    </xdr:pic>
    <xdr:clientData/>
  </xdr:twoCellAnchor>
  <xdr:twoCellAnchor editAs="oneCell">
    <xdr:from>
      <xdr:col>6</xdr:col>
      <xdr:colOff>470297</xdr:colOff>
      <xdr:row>28</xdr:row>
      <xdr:rowOff>208358</xdr:rowOff>
    </xdr:from>
    <xdr:to>
      <xdr:col>9</xdr:col>
      <xdr:colOff>446485</xdr:colOff>
      <xdr:row>37</xdr:row>
      <xdr:rowOff>159265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7439EC-A072-46B1-8D85-5FE25651E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2360" y="7637858"/>
          <a:ext cx="1375173" cy="1945205"/>
        </a:xfrm>
        <a:prstGeom prst="rect">
          <a:avLst/>
        </a:prstGeom>
      </xdr:spPr>
    </xdr:pic>
    <xdr:clientData/>
  </xdr:twoCellAnchor>
  <xdr:oneCellAnchor>
    <xdr:from>
      <xdr:col>7</xdr:col>
      <xdr:colOff>321466</xdr:colOff>
      <xdr:row>36</xdr:row>
      <xdr:rowOff>125021</xdr:rowOff>
    </xdr:from>
    <xdr:ext cx="67108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ADB7479-2993-47FC-B8BD-2D71E70F9914}"/>
            </a:ext>
          </a:extLst>
        </xdr:cNvPr>
        <xdr:cNvSpPr txBox="1"/>
      </xdr:nvSpPr>
      <xdr:spPr>
        <a:xfrm>
          <a:off x="5875732" y="9322600"/>
          <a:ext cx="6710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>
              <a:solidFill>
                <a:schemeClr val="bg1"/>
              </a:solidFill>
            </a:rPr>
            <a:t>AVIMOC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1</xdr:row>
      <xdr:rowOff>19050</xdr:rowOff>
    </xdr:from>
    <xdr:to>
      <xdr:col>22</xdr:col>
      <xdr:colOff>409574</xdr:colOff>
      <xdr:row>16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0.00845</cdr:x>
      <cdr:y>0.07278</cdr:y>
    </cdr:from>
    <cdr:to>
      <cdr:x>0.08953</cdr:x>
      <cdr:y>0.15506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7625" y="219075"/>
          <a:ext cx="4572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100"/>
            <a:t>M3     </a:t>
          </a:r>
          <a:r>
            <a:rPr lang="es-ES" sz="1200" b="1"/>
            <a:t>2025</a:t>
          </a:r>
          <a:endParaRPr lang="es-ES" sz="1100" b="1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47626</xdr:colOff>
      <xdr:row>2</xdr:row>
      <xdr:rowOff>28575</xdr:rowOff>
    </xdr:from>
    <xdr:to>
      <xdr:col>6</xdr:col>
      <xdr:colOff>324131</xdr:colOff>
      <xdr:row>7</xdr:row>
      <xdr:rowOff>84133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53DB87-448C-4386-9F42-6051A3C76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5264" y="395288"/>
          <a:ext cx="1038505" cy="102710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47626</xdr:colOff>
      <xdr:row>2</xdr:row>
      <xdr:rowOff>28575</xdr:rowOff>
    </xdr:from>
    <xdr:to>
      <xdr:col>6</xdr:col>
      <xdr:colOff>324131</xdr:colOff>
      <xdr:row>7</xdr:row>
      <xdr:rowOff>84133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800C13-ECFB-4F84-BD6C-57A8B0136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0951" y="419100"/>
          <a:ext cx="1019455" cy="10556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AVIMOC%202024\01%20CUOTA%20MANTTO%202024.xlsx" TargetMode="External"/><Relationship Id="rId1" Type="http://schemas.openxmlformats.org/officeDocument/2006/relationships/externalLinkPath" Target="/AVIMOC%202024/01%20CUOTA%20MANTT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ota Mes"/>
      <sheetName val="Pago Cuota MC 2024"/>
      <sheetName val="Cuota-Pago=Saldo"/>
      <sheetName val="Ene 24"/>
      <sheetName val="Feb 24"/>
      <sheetName val="Mar 24"/>
      <sheetName val="Abr 24"/>
      <sheetName val="May 24"/>
      <sheetName val="Jun 24"/>
      <sheetName val="Jul 24"/>
      <sheetName val="Ago 24"/>
      <sheetName val="Sep 24"/>
      <sheetName val="Oct 24"/>
      <sheetName val="Nov 24"/>
      <sheetName val="Dic 24"/>
      <sheetName val="A"/>
      <sheetName val="B"/>
      <sheetName val="C"/>
      <sheetName val="D"/>
      <sheetName val="E"/>
      <sheetName val="F"/>
      <sheetName val="G"/>
      <sheetName val="H"/>
      <sheetName val="I"/>
      <sheetName val="Pago Cuota MC 2023"/>
      <sheetName val="M3 Dpto"/>
      <sheetName val="Recibo CM"/>
      <sheetName val="Recibo"/>
    </sheetNames>
    <sheetDataSet>
      <sheetData sheetId="0" refreshError="1"/>
      <sheetData sheetId="1" refreshError="1"/>
      <sheetData sheetId="2">
        <row r="6">
          <cell r="AN6">
            <v>3.2817782200140755E-3</v>
          </cell>
        </row>
        <row r="7">
          <cell r="AN7">
            <v>-1.0387967845417734E-3</v>
          </cell>
        </row>
        <row r="8">
          <cell r="AN8">
            <v>-438.15871176499047</v>
          </cell>
        </row>
        <row r="9">
          <cell r="AN9">
            <v>52.196351418373865</v>
          </cell>
        </row>
        <row r="10">
          <cell r="AN10">
            <v>-2.2899954561808045E-3</v>
          </cell>
        </row>
        <row r="11">
          <cell r="AN11">
            <v>333.07680037015695</v>
          </cell>
        </row>
        <row r="12">
          <cell r="AN12">
            <v>3.8454436418646765E-3</v>
          </cell>
        </row>
        <row r="13">
          <cell r="AN13">
            <v>-1.0509709925941024E-3</v>
          </cell>
        </row>
        <row r="14">
          <cell r="AN14">
            <v>-3129.3586416602466</v>
          </cell>
        </row>
        <row r="15">
          <cell r="AN15">
            <v>112.41508767626141</v>
          </cell>
        </row>
        <row r="16">
          <cell r="AN16">
            <v>-3.5199356020143568E-3</v>
          </cell>
        </row>
        <row r="17">
          <cell r="AN17">
            <v>2.1527399151182181E-3</v>
          </cell>
        </row>
        <row r="18">
          <cell r="AN18">
            <v>-329.5453062273088</v>
          </cell>
        </row>
        <row r="19">
          <cell r="AN19">
            <v>-464.77667978387672</v>
          </cell>
        </row>
        <row r="20">
          <cell r="AN20">
            <v>2.1445319293889042E-3</v>
          </cell>
        </row>
        <row r="21">
          <cell r="AN21">
            <v>17.288719596971532</v>
          </cell>
        </row>
        <row r="22">
          <cell r="AN22">
            <v>2.4773876205466649</v>
          </cell>
        </row>
        <row r="23">
          <cell r="AN23">
            <v>2.6666785501561208E-3</v>
          </cell>
        </row>
        <row r="24">
          <cell r="AN24">
            <v>19.949861107107949</v>
          </cell>
        </row>
        <row r="25">
          <cell r="AN25">
            <v>-1.7465006155248375E-3</v>
          </cell>
        </row>
        <row r="26">
          <cell r="AN26">
            <v>4.1722626673958985E-3</v>
          </cell>
        </row>
        <row r="27">
          <cell r="AN27">
            <v>-512.84204161388686</v>
          </cell>
        </row>
        <row r="28">
          <cell r="AN28">
            <v>-2.3698843000374836E-3</v>
          </cell>
        </row>
        <row r="29">
          <cell r="AN29">
            <v>-1.7374788182564771E-3</v>
          </cell>
        </row>
        <row r="30">
          <cell r="AN30">
            <v>-1.9462361326370683</v>
          </cell>
        </row>
        <row r="31">
          <cell r="AN31">
            <v>-9.3473346163364113E-4</v>
          </cell>
        </row>
        <row r="32">
          <cell r="AN32">
            <v>-2.8625987192185676E-3</v>
          </cell>
        </row>
        <row r="33">
          <cell r="AN33">
            <v>-1.5636727629271263E-3</v>
          </cell>
        </row>
        <row r="34">
          <cell r="AN34">
            <v>330.93692449364312</v>
          </cell>
        </row>
        <row r="35">
          <cell r="AN35">
            <v>-4.66225627866379E-3</v>
          </cell>
        </row>
        <row r="36">
          <cell r="AN36">
            <v>-3.0520100016246943E-3</v>
          </cell>
        </row>
        <row r="37">
          <cell r="AN37">
            <v>2.6341799915030606E-3</v>
          </cell>
        </row>
        <row r="38">
          <cell r="AN38">
            <v>-259.86098150732909</v>
          </cell>
        </row>
        <row r="39">
          <cell r="AN39">
            <v>1.2648455358367414</v>
          </cell>
        </row>
        <row r="40">
          <cell r="AN40">
            <v>0.15272297868335727</v>
          </cell>
        </row>
        <row r="41">
          <cell r="AN41">
            <v>3.5353809061007269E-3</v>
          </cell>
        </row>
        <row r="42">
          <cell r="AN42">
            <v>-242.942205434968</v>
          </cell>
        </row>
        <row r="43">
          <cell r="AN43">
            <v>296.664909392872</v>
          </cell>
        </row>
        <row r="44">
          <cell r="AN44">
            <v>1.1745470208097686E-3</v>
          </cell>
        </row>
        <row r="45">
          <cell r="AN45">
            <v>-3.6066011149387123E-3</v>
          </cell>
        </row>
        <row r="46">
          <cell r="AN46">
            <v>3.0028119145051164</v>
          </cell>
        </row>
        <row r="47">
          <cell r="AN47">
            <v>-3.7526920834807242E-4</v>
          </cell>
        </row>
        <row r="48">
          <cell r="AN48">
            <v>4.2449421673609322E-3</v>
          </cell>
        </row>
        <row r="49">
          <cell r="AN49">
            <v>452.19139552267637</v>
          </cell>
        </row>
        <row r="50">
          <cell r="AN50">
            <v>-1.415712564551086E-3</v>
          </cell>
        </row>
        <row r="51">
          <cell r="AN51">
            <v>-212.32173287130126</v>
          </cell>
        </row>
        <row r="52">
          <cell r="AN52">
            <v>-2.6792251182428117E-3</v>
          </cell>
        </row>
        <row r="53">
          <cell r="AN53">
            <v>-4.0441290295234467E-3</v>
          </cell>
        </row>
        <row r="54">
          <cell r="AN54">
            <v>2.6077327453322141E-3</v>
          </cell>
        </row>
        <row r="55">
          <cell r="AN55">
            <v>-4.6133060295687756E-3</v>
          </cell>
        </row>
        <row r="56">
          <cell r="AN56">
            <v>0.96589833984279494</v>
          </cell>
        </row>
        <row r="57">
          <cell r="AN57">
            <v>-3.6390197134892333E-3</v>
          </cell>
        </row>
        <row r="58">
          <cell r="AN58">
            <v>3.9206867192547179E-3</v>
          </cell>
        </row>
        <row r="59">
          <cell r="AN59">
            <v>-3.2056935035598144E-3</v>
          </cell>
        </row>
        <row r="60">
          <cell r="AN60">
            <v>318.90410148595424</v>
          </cell>
        </row>
        <row r="61">
          <cell r="AN61">
            <v>18.796408122119715</v>
          </cell>
        </row>
        <row r="62">
          <cell r="AN62">
            <v>-4.4671758651588789E-3</v>
          </cell>
        </row>
        <row r="63">
          <cell r="AN63">
            <v>9.3718937307471606E-2</v>
          </cell>
        </row>
        <row r="64">
          <cell r="AN64">
            <v>95.904758887162529</v>
          </cell>
        </row>
        <row r="65">
          <cell r="AN65">
            <v>-3.8380382550258219E-3</v>
          </cell>
        </row>
        <row r="66">
          <cell r="AN66">
            <v>-2.4000201545391064E-3</v>
          </cell>
        </row>
        <row r="67">
          <cell r="AN67">
            <v>0.37146416809781613</v>
          </cell>
        </row>
        <row r="68">
          <cell r="AN68">
            <v>-390.47322121403704</v>
          </cell>
        </row>
        <row r="69">
          <cell r="AN69">
            <v>33.799934262694649</v>
          </cell>
        </row>
        <row r="70">
          <cell r="AN70">
            <v>1.4294721241299158E-3</v>
          </cell>
        </row>
        <row r="71">
          <cell r="AN71">
            <v>5.1682093271665508E-5</v>
          </cell>
        </row>
        <row r="72">
          <cell r="AN72">
            <v>4.0148060541014274E-3</v>
          </cell>
        </row>
        <row r="73">
          <cell r="AN73">
            <v>1.3741052795467112E-2</v>
          </cell>
        </row>
        <row r="74">
          <cell r="AN74">
            <v>-6.3431359455989877E-4</v>
          </cell>
        </row>
        <row r="75">
          <cell r="AN75">
            <v>2.0236213663338276E-4</v>
          </cell>
        </row>
        <row r="76">
          <cell r="AN76">
            <v>-1.8328119293755663E-3</v>
          </cell>
        </row>
        <row r="77">
          <cell r="AN77">
            <v>315.86867112391161</v>
          </cell>
        </row>
        <row r="78">
          <cell r="AN78">
            <v>-4.6279709206373809E-3</v>
          </cell>
        </row>
        <row r="79">
          <cell r="AN79">
            <v>43.043363670247174</v>
          </cell>
        </row>
        <row r="80">
          <cell r="AN80">
            <v>1.2699203419401783E-3</v>
          </cell>
        </row>
        <row r="81">
          <cell r="AN81">
            <v>1.860342171994489E-3</v>
          </cell>
        </row>
        <row r="82">
          <cell r="AN82">
            <v>0.81383963734413101</v>
          </cell>
        </row>
        <row r="83">
          <cell r="AN83">
            <v>5.4250440945395439E-2</v>
          </cell>
        </row>
        <row r="84">
          <cell r="AN84">
            <v>-423.30695412683082</v>
          </cell>
        </row>
        <row r="85">
          <cell r="AN85">
            <v>2.5813775672531847E-3</v>
          </cell>
        </row>
        <row r="86">
          <cell r="AN86">
            <v>365.54431104288915</v>
          </cell>
        </row>
        <row r="87">
          <cell r="AN87">
            <v>-3.4496681301448007E-3</v>
          </cell>
        </row>
        <row r="88">
          <cell r="AN88">
            <v>3.0665950412185339E-3</v>
          </cell>
        </row>
        <row r="89">
          <cell r="AN89">
            <v>2.1162788683000144E-3</v>
          </cell>
        </row>
        <row r="90">
          <cell r="AN90">
            <v>8.9637677176824582E-2</v>
          </cell>
        </row>
        <row r="91">
          <cell r="AN91">
            <v>9.1772164751091623E-5</v>
          </cell>
        </row>
        <row r="92">
          <cell r="AN92">
            <v>-3.712022141428406E-3</v>
          </cell>
        </row>
        <row r="93">
          <cell r="AN93">
            <v>7.4724608863334652E-3</v>
          </cell>
        </row>
        <row r="94">
          <cell r="AN94">
            <v>-397.89073000107481</v>
          </cell>
        </row>
        <row r="95">
          <cell r="AN95">
            <v>-2.7627703379948798E-3</v>
          </cell>
        </row>
        <row r="96">
          <cell r="AN96">
            <v>-1772.0467347621534</v>
          </cell>
        </row>
        <row r="97">
          <cell r="AN97">
            <v>-1.5621482108940654E-3</v>
          </cell>
        </row>
        <row r="98">
          <cell r="AN98">
            <v>-2.6609378805915185E-3</v>
          </cell>
        </row>
        <row r="99">
          <cell r="AN99">
            <v>2.0762289590834371E-3</v>
          </cell>
        </row>
        <row r="100">
          <cell r="AN100">
            <v>-4.7801944625120996E-3</v>
          </cell>
        </row>
        <row r="101">
          <cell r="AN101">
            <v>3.2850830064603542E-3</v>
          </cell>
        </row>
        <row r="102">
          <cell r="AN102">
            <v>-1.3551917447784945E-4</v>
          </cell>
        </row>
        <row r="103">
          <cell r="AN103">
            <v>2.7223565397434299</v>
          </cell>
        </row>
        <row r="104">
          <cell r="AN104">
            <v>340.39990373986581</v>
          </cell>
        </row>
        <row r="105">
          <cell r="AN105">
            <v>3.680209766457665E-3</v>
          </cell>
        </row>
        <row r="106">
          <cell r="AN106">
            <v>349.6791264749458</v>
          </cell>
        </row>
        <row r="107">
          <cell r="AN107">
            <v>0.65333102665027809</v>
          </cell>
        </row>
        <row r="108">
          <cell r="AN108">
            <v>365.82122432561187</v>
          </cell>
        </row>
        <row r="109">
          <cell r="AN109">
            <v>3.5328064403756798E-3</v>
          </cell>
        </row>
        <row r="110">
          <cell r="AN110">
            <v>4.9260013240655098E-3</v>
          </cell>
        </row>
        <row r="111">
          <cell r="AN111">
            <v>343.50364485994004</v>
          </cell>
        </row>
        <row r="112">
          <cell r="AN112">
            <v>-4.150217886262908E-3</v>
          </cell>
        </row>
        <row r="113">
          <cell r="AN113">
            <v>-4.1065495274210662E-3</v>
          </cell>
        </row>
        <row r="114">
          <cell r="AN114">
            <v>-3.7136051661263991E-3</v>
          </cell>
        </row>
        <row r="115">
          <cell r="AN115">
            <v>0.17552967174327705</v>
          </cell>
        </row>
        <row r="116">
          <cell r="AN116">
            <v>3.2797784219269488E-3</v>
          </cell>
        </row>
        <row r="117">
          <cell r="AN117">
            <v>6.9149377378607824E-4</v>
          </cell>
        </row>
        <row r="118">
          <cell r="AN118">
            <v>-3.5759328607127827E-3</v>
          </cell>
        </row>
        <row r="119">
          <cell r="AN119">
            <v>-2.1750005978447007E-3</v>
          </cell>
        </row>
        <row r="120">
          <cell r="AN120">
            <v>312.50344159297561</v>
          </cell>
        </row>
        <row r="121">
          <cell r="AN121">
            <v>-1554.6739688352523</v>
          </cell>
        </row>
        <row r="122">
          <cell r="AN122">
            <v>0.46507362252060602</v>
          </cell>
        </row>
        <row r="123">
          <cell r="AN123">
            <v>0.10426073336304853</v>
          </cell>
        </row>
        <row r="124">
          <cell r="AN124">
            <v>0.72450459174666548</v>
          </cell>
        </row>
        <row r="125">
          <cell r="AN125">
            <v>-9.2134606290983356E-4</v>
          </cell>
        </row>
        <row r="126">
          <cell r="AN126">
            <v>-4.8754979995919712E-3</v>
          </cell>
        </row>
        <row r="127">
          <cell r="AN127">
            <v>5.4773173490673344E-2</v>
          </cell>
        </row>
        <row r="128">
          <cell r="AN128">
            <v>330.31386334756417</v>
          </cell>
        </row>
        <row r="129">
          <cell r="AN129">
            <v>100.99200778748235</v>
          </cell>
        </row>
        <row r="130">
          <cell r="AN130">
            <v>0.55283136041617809</v>
          </cell>
        </row>
        <row r="131">
          <cell r="AN131">
            <v>-1.8851861476605336E-3</v>
          </cell>
        </row>
        <row r="132">
          <cell r="AN132">
            <v>403.7718025606855</v>
          </cell>
        </row>
        <row r="133">
          <cell r="AN133">
            <v>3.716580119714763E-3</v>
          </cell>
        </row>
        <row r="134">
          <cell r="AN134">
            <v>-1.4711784788232762E-3</v>
          </cell>
        </row>
        <row r="135">
          <cell r="AN135">
            <v>2.9172299839501648E-3</v>
          </cell>
        </row>
        <row r="136">
          <cell r="AN136">
            <v>-2.3857303481804593E-3</v>
          </cell>
        </row>
        <row r="137">
          <cell r="AN137">
            <v>2.5401753741221E-3</v>
          </cell>
        </row>
        <row r="138">
          <cell r="AN138">
            <v>0.93794361146535721</v>
          </cell>
        </row>
        <row r="139">
          <cell r="AN139">
            <v>0.14201595009313905</v>
          </cell>
        </row>
        <row r="140">
          <cell r="AN140">
            <v>-2.9180472737948548E-3</v>
          </cell>
        </row>
        <row r="141">
          <cell r="AN141">
            <v>-1.0201996535670332E-3</v>
          </cell>
        </row>
        <row r="142">
          <cell r="AN142">
            <v>1.7352766968201649E-3</v>
          </cell>
        </row>
        <row r="143">
          <cell r="AN143">
            <v>-2.9643330640283239E-4</v>
          </cell>
        </row>
        <row r="144">
          <cell r="AN144">
            <v>-3.3711040877051346E-3</v>
          </cell>
        </row>
        <row r="145">
          <cell r="AN145">
            <v>2.7767091410169087E-4</v>
          </cell>
        </row>
        <row r="146">
          <cell r="AN146">
            <v>7.7436304155753533E-4</v>
          </cell>
        </row>
        <row r="147">
          <cell r="AN147">
            <v>0.22038112245417096</v>
          </cell>
        </row>
        <row r="148">
          <cell r="AN148">
            <v>1.7556839546841729E-3</v>
          </cell>
        </row>
        <row r="149">
          <cell r="AN149">
            <v>-1.8938581742418137E-3</v>
          </cell>
        </row>
        <row r="150">
          <cell r="AN150">
            <v>1.4214717441518587E-3</v>
          </cell>
        </row>
        <row r="151">
          <cell r="AN151">
            <v>345.67245850314282</v>
          </cell>
        </row>
        <row r="152">
          <cell r="AN152">
            <v>334.69422811938665</v>
          </cell>
        </row>
        <row r="153">
          <cell r="AN153">
            <v>2.3650902534200213E-4</v>
          </cell>
        </row>
        <row r="154">
          <cell r="AN154">
            <v>3.8377683682313091E-2</v>
          </cell>
        </row>
        <row r="155">
          <cell r="AN155">
            <v>-382.66125294186639</v>
          </cell>
        </row>
        <row r="156">
          <cell r="AN156">
            <v>-2.3507685989443416E-3</v>
          </cell>
        </row>
        <row r="157">
          <cell r="AN157">
            <v>3.423696392360398E-3</v>
          </cell>
        </row>
        <row r="158">
          <cell r="AN158">
            <v>36.397820089381582</v>
          </cell>
        </row>
        <row r="159">
          <cell r="AN159">
            <v>0.25052805300555292</v>
          </cell>
        </row>
        <row r="160">
          <cell r="AN160">
            <v>4.8089503945902834E-4</v>
          </cell>
        </row>
        <row r="161">
          <cell r="AN161">
            <v>-2.8324608717866795E-3</v>
          </cell>
        </row>
        <row r="162">
          <cell r="AN162">
            <v>2.3100232551769295E-3</v>
          </cell>
        </row>
        <row r="163">
          <cell r="AN163">
            <v>0.2295328008284514</v>
          </cell>
        </row>
        <row r="164">
          <cell r="AN164">
            <v>329.09258830412574</v>
          </cell>
        </row>
        <row r="165">
          <cell r="AN165">
            <v>4.5859215549626242E-3</v>
          </cell>
        </row>
        <row r="166">
          <cell r="AN166">
            <v>344.55979615582243</v>
          </cell>
        </row>
        <row r="167">
          <cell r="AN167">
            <v>151.04210098382759</v>
          </cell>
        </row>
        <row r="168">
          <cell r="AN168">
            <v>1.975671849606897E-3</v>
          </cell>
        </row>
        <row r="169">
          <cell r="AN169">
            <v>-315.46460476674241</v>
          </cell>
        </row>
        <row r="170">
          <cell r="AN170">
            <v>1.1611670964177847</v>
          </cell>
        </row>
        <row r="171">
          <cell r="AN171">
            <v>-2168.2353141344083</v>
          </cell>
        </row>
        <row r="172">
          <cell r="AN172">
            <v>293.04339062464749</v>
          </cell>
        </row>
        <row r="173">
          <cell r="AN173">
            <v>-1.8543728193094466E-3</v>
          </cell>
        </row>
        <row r="174">
          <cell r="AN174">
            <v>-1.1804904852965592E-3</v>
          </cell>
        </row>
        <row r="175">
          <cell r="AN175">
            <v>-1753.0235389176523</v>
          </cell>
        </row>
        <row r="176">
          <cell r="AN176">
            <v>-4.3972142640313905E-4</v>
          </cell>
        </row>
        <row r="177">
          <cell r="AN177">
            <v>2.1569066415736415E-3</v>
          </cell>
        </row>
        <row r="178">
          <cell r="AN178">
            <v>-4.1161231904425222E-3</v>
          </cell>
        </row>
        <row r="179">
          <cell r="AN179">
            <v>-1.6284990151689271E-3</v>
          </cell>
        </row>
        <row r="180">
          <cell r="AN180">
            <v>7.7026102445643119E-4</v>
          </cell>
        </row>
        <row r="181">
          <cell r="AN181">
            <v>-1.9784332222343437E-3</v>
          </cell>
        </row>
        <row r="182">
          <cell r="AN182">
            <v>-1746.9551238288595</v>
          </cell>
        </row>
        <row r="183">
          <cell r="AN183">
            <v>341.61689482228013</v>
          </cell>
        </row>
        <row r="184">
          <cell r="AN184">
            <v>5.7672659465879406E-5</v>
          </cell>
        </row>
        <row r="185">
          <cell r="AN185">
            <v>-98.183176692160657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B5:AN185" headerRowDxfId="99" dataDxfId="98" tableBorderDxfId="97">
  <autoFilter ref="B5:AN185" xr:uid="{00000000-0009-0000-0100-000003000000}"/>
  <tableColumns count="39">
    <tableColumn id="1" xr3:uid="{00000000-0010-0000-0000-000001000000}" name="BLOCK" totalsRowLabel="Total" dataDxfId="96" totalsRowDxfId="95"/>
    <tableColumn id="2" xr3:uid="{00000000-0010-0000-0000-000002000000}" name="NRO." dataDxfId="94" totalsRowDxfId="93"/>
    <tableColumn id="3" xr3:uid="{00000000-0010-0000-0000-000003000000}" name="Cuota " dataDxfId="92">
      <calculatedColumnFormula>SUM('Ene 25'!L3)-('Pago Cuota MC 2024'!F3)</calculatedColumnFormula>
    </tableColumn>
    <tableColumn id="4" xr3:uid="{00000000-0010-0000-0000-000004000000}" name="Pago" dataDxfId="91" totalsRowDxfId="90"/>
    <tableColumn id="5" xr3:uid="{00000000-0010-0000-0000-000005000000}" name="Saldo" dataDxfId="89">
      <calculatedColumnFormula>SUM(-D6,E6)</calculatedColumnFormula>
    </tableColumn>
    <tableColumn id="6" xr3:uid="{00000000-0010-0000-0000-000006000000}" name="Cuota 2" dataDxfId="88" totalsRowDxfId="87">
      <calculatedColumnFormula>SUM('Feb 25'!L3)</calculatedColumnFormula>
    </tableColumn>
    <tableColumn id="7" xr3:uid="{00000000-0010-0000-0000-000007000000}" name="Pago3" dataDxfId="86" totalsRowDxfId="85">
      <calculatedColumnFormula>SUM('Pago Cuota MC 2025'!G3)</calculatedColumnFormula>
    </tableColumn>
    <tableColumn id="8" xr3:uid="{00000000-0010-0000-0000-000008000000}" name="Saldo4" dataDxfId="84" totalsRowDxfId="83">
      <calculatedColumnFormula>SUM(-G6,H6)+Tabla3[[#This Row],[Saldo]]</calculatedColumnFormula>
    </tableColumn>
    <tableColumn id="9" xr3:uid="{00000000-0010-0000-0000-000009000000}" name="Cuota 5" dataDxfId="82" totalsRowDxfId="81">
      <calculatedColumnFormula>SUM('Mar 25'!L3)</calculatedColumnFormula>
    </tableColumn>
    <tableColumn id="10" xr3:uid="{00000000-0010-0000-0000-00000A000000}" name="Pago6" dataDxfId="80" totalsRowDxfId="79">
      <calculatedColumnFormula>SUM('Pago Cuota MC 2025'!H3)</calculatedColumnFormula>
    </tableColumn>
    <tableColumn id="11" xr3:uid="{00000000-0010-0000-0000-00000B000000}" name="Saldo7" dataDxfId="78" totalsRowDxfId="77">
      <calculatedColumnFormula>SUM(-J6,K6)+Tabla3[[#This Row],[Saldo4]]</calculatedColumnFormula>
    </tableColumn>
    <tableColumn id="12" xr3:uid="{00000000-0010-0000-0000-00000C000000}" name="Cuota 8" dataDxfId="76" totalsRowDxfId="75">
      <calculatedColumnFormula>SUM('Abr 25'!L3)</calculatedColumnFormula>
    </tableColumn>
    <tableColumn id="13" xr3:uid="{00000000-0010-0000-0000-00000D000000}" name="Pago9" dataDxfId="74" totalsRowDxfId="73">
      <calculatedColumnFormula>SUM('Pago Cuota MC 2025'!I3)</calculatedColumnFormula>
    </tableColumn>
    <tableColumn id="14" xr3:uid="{00000000-0010-0000-0000-00000E000000}" name="Saldo13" dataDxfId="72" totalsRowDxfId="71">
      <calculatedColumnFormula>SUM(-M6,N6)+Tabla3[[#This Row],[Saldo7]]</calculatedColumnFormula>
    </tableColumn>
    <tableColumn id="15" xr3:uid="{00000000-0010-0000-0000-00000F000000}" name="Cuota 11" dataDxfId="70" totalsRowDxfId="69">
      <calculatedColumnFormula>SUM('May 25'!L3)</calculatedColumnFormula>
    </tableColumn>
    <tableColumn id="16" xr3:uid="{00000000-0010-0000-0000-000010000000}" name="Pago12" dataDxfId="68" totalsRowDxfId="67">
      <calculatedColumnFormula>SUM('Pago Cuota MC 2025'!J3)</calculatedColumnFormula>
    </tableColumn>
    <tableColumn id="17" xr3:uid="{00000000-0010-0000-0000-000011000000}" name="Saldo132" dataDxfId="66" totalsRowDxfId="65">
      <calculatedColumnFormula>SUM(-P6,Q6)+Tabla3[[#This Row],[Saldo13]]</calculatedColumnFormula>
    </tableColumn>
    <tableColumn id="18" xr3:uid="{00000000-0010-0000-0000-000012000000}" name="Cuota 14" dataDxfId="64" totalsRowDxfId="63">
      <calculatedColumnFormula>SUM('Jun 25'!L3)</calculatedColumnFormula>
    </tableColumn>
    <tableColumn id="19" xr3:uid="{00000000-0010-0000-0000-000013000000}" name="Pago15" dataDxfId="62" totalsRowDxfId="61">
      <calculatedColumnFormula>SUM('Pago Cuota MC 2025'!K3)</calculatedColumnFormula>
    </tableColumn>
    <tableColumn id="20" xr3:uid="{00000000-0010-0000-0000-000014000000}" name="Saldo16" dataDxfId="60" totalsRowDxfId="59">
      <calculatedColumnFormula>SUM(-S6,T6)+Tabla3[[#This Row],[Saldo132]]</calculatedColumnFormula>
    </tableColumn>
    <tableColumn id="21" xr3:uid="{00000000-0010-0000-0000-000015000000}" name="Cuota 17" dataDxfId="58" totalsRowDxfId="57">
      <calculatedColumnFormula>SUM('Jul 25'!L3)</calculatedColumnFormula>
    </tableColumn>
    <tableColumn id="22" xr3:uid="{00000000-0010-0000-0000-000016000000}" name="Pago152" dataDxfId="56" totalsRowDxfId="55">
      <calculatedColumnFormula>SUM('Pago Cuota MC 2025'!L3)</calculatedColumnFormula>
    </tableColumn>
    <tableColumn id="23" xr3:uid="{00000000-0010-0000-0000-000017000000}" name="Saldo19" dataDxfId="54" totalsRowDxfId="53">
      <calculatedColumnFormula>SUM(-V6,W6)+Tabla3[[#This Row],[Saldo16]]</calculatedColumnFormula>
    </tableColumn>
    <tableColumn id="24" xr3:uid="{00000000-0010-0000-0000-000018000000}" name="Cuota 20" dataDxfId="52" totalsRowDxfId="51">
      <calculatedColumnFormula>SUM('Ago 25'!L3)</calculatedColumnFormula>
    </tableColumn>
    <tableColumn id="25" xr3:uid="{00000000-0010-0000-0000-000019000000}" name="Pago21" dataDxfId="50" totalsRowDxfId="49">
      <calculatedColumnFormula>SUM('Pago Cuota MC 2025'!M3)</calculatedColumnFormula>
    </tableColumn>
    <tableColumn id="26" xr3:uid="{00000000-0010-0000-0000-00001A000000}" name="Saldo22" dataDxfId="48" totalsRowDxfId="47">
      <calculatedColumnFormula>SUM(-Y6,Z6)+Tabla3[[#This Row],[Saldo19]]</calculatedColumnFormula>
    </tableColumn>
    <tableColumn id="27" xr3:uid="{00000000-0010-0000-0000-00001B000000}" name="Cuota 23" dataDxfId="46" totalsRowDxfId="45">
      <calculatedColumnFormula>SUM('Sep 25'!L3)</calculatedColumnFormula>
    </tableColumn>
    <tableColumn id="28" xr3:uid="{00000000-0010-0000-0000-00001C000000}" name="Pago24" dataDxfId="44" totalsRowDxfId="43">
      <calculatedColumnFormula>SUM('Pago Cuota MC 2025'!N3)</calculatedColumnFormula>
    </tableColumn>
    <tableColumn id="29" xr3:uid="{00000000-0010-0000-0000-00001D000000}" name="Saldo25" dataDxfId="42" totalsRowDxfId="41">
      <calculatedColumnFormula>SUM(-AB6,AC6)+Tabla3[[#This Row],[Saldo22]]</calculatedColumnFormula>
    </tableColumn>
    <tableColumn id="30" xr3:uid="{00000000-0010-0000-0000-00001E000000}" name="Cuota 26" dataDxfId="40" totalsRowDxfId="39">
      <calculatedColumnFormula>SUM('Oct 25'!L3)</calculatedColumnFormula>
    </tableColumn>
    <tableColumn id="31" xr3:uid="{00000000-0010-0000-0000-00001F000000}" name="Pago27" dataDxfId="38" totalsRowDxfId="37">
      <calculatedColumnFormula>SUM('Pago Cuota MC 2025'!O3)</calculatedColumnFormula>
    </tableColumn>
    <tableColumn id="32" xr3:uid="{00000000-0010-0000-0000-000020000000}" name="Saldo28" dataDxfId="36" totalsRowDxfId="35">
      <calculatedColumnFormula>SUM(-AE6,AF6)+Tabla3[[#This Row],[Saldo25]]</calculatedColumnFormula>
    </tableColumn>
    <tableColumn id="33" xr3:uid="{00000000-0010-0000-0000-000021000000}" name="Cuota 29" dataDxfId="34" totalsRowDxfId="33">
      <calculatedColumnFormula>SUM('Nov 25'!L3)</calculatedColumnFormula>
    </tableColumn>
    <tableColumn id="34" xr3:uid="{00000000-0010-0000-0000-000022000000}" name="Pago30" dataDxfId="32" totalsRowDxfId="31">
      <calculatedColumnFormula>SUM('Pago Cuota MC 2025'!P3)</calculatedColumnFormula>
    </tableColumn>
    <tableColumn id="35" xr3:uid="{00000000-0010-0000-0000-000023000000}" name="Saldo31" dataDxfId="30" totalsRowDxfId="29">
      <calculatedColumnFormula>SUM(-AH6,AI6)+Tabla3[[#This Row],[Saldo28]]</calculatedColumnFormula>
    </tableColumn>
    <tableColumn id="36" xr3:uid="{00000000-0010-0000-0000-000024000000}" name="Cuota 32" dataDxfId="28" totalsRowDxfId="27">
      <calculatedColumnFormula>SUM('Dic 25'!L3)</calculatedColumnFormula>
    </tableColumn>
    <tableColumn id="37" xr3:uid="{00000000-0010-0000-0000-000025000000}" name="Pago33" dataDxfId="26" totalsRowDxfId="25">
      <calculatedColumnFormula>SUM('Pago Cuota MC 2025'!Q3)</calculatedColumnFormula>
    </tableColumn>
    <tableColumn id="38" xr3:uid="{00000000-0010-0000-0000-000026000000}" name="Saldo34" dataDxfId="24" totalsRowDxfId="23">
      <calculatedColumnFormula>SUM(-AK6,AL6)+Tabla3[[#This Row],[Saldo31]]</calculatedColumnFormula>
    </tableColumn>
    <tableColumn id="39" xr3:uid="{00000000-0010-0000-0000-000027000000}" name="Saldo Anual" totalsRowFunction="sum" dataDxfId="22">
      <calculatedColumnFormula>SUM(AM6)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usquedas.elperuano.pe/dispositivo/NL/2181939-6Decreto%20Legislativo%20N&#186;%201568%20Publicado%2028/May/202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191"/>
  <sheetViews>
    <sheetView showGridLines="0" showZeros="0" tabSelected="1" zoomScale="60" zoomScaleNormal="60" workbookViewId="0">
      <selection activeCell="E4" sqref="E4:H4"/>
    </sheetView>
  </sheetViews>
  <sheetFormatPr baseColWidth="10" defaultColWidth="11.3984375" defaultRowHeight="13.9" x14ac:dyDescent="0.4"/>
  <cols>
    <col min="1" max="1" width="16.3984375" style="203" customWidth="1"/>
    <col min="2" max="2" width="5.59765625" style="204" customWidth="1"/>
    <col min="3" max="3" width="6.73046875" style="203" customWidth="1"/>
    <col min="4" max="4" width="10.59765625" style="205" customWidth="1"/>
    <col min="5" max="5" width="2.265625" style="203" customWidth="1"/>
    <col min="6" max="6" width="5.59765625" style="203" customWidth="1"/>
    <col min="7" max="7" width="6.73046875" style="203" customWidth="1"/>
    <col min="8" max="8" width="10.59765625" style="203" customWidth="1"/>
    <col min="9" max="9" width="2.265625" style="203" customWidth="1"/>
    <col min="10" max="10" width="5.59765625" style="203" customWidth="1"/>
    <col min="11" max="11" width="6.73046875" style="203" customWidth="1"/>
    <col min="12" max="12" width="10.59765625" style="203" customWidth="1"/>
    <col min="13" max="13" width="2.265625" style="203" customWidth="1"/>
    <col min="14" max="14" width="5.59765625" style="203" customWidth="1"/>
    <col min="15" max="15" width="6.73046875" style="203" customWidth="1"/>
    <col min="16" max="16" width="10.59765625" style="203" customWidth="1"/>
    <col min="17" max="17" width="2.265625" style="203" customWidth="1"/>
    <col min="18" max="18" width="5.59765625" style="203" customWidth="1"/>
    <col min="19" max="19" width="6.73046875" style="203" customWidth="1"/>
    <col min="20" max="20" width="10.59765625" style="203" customWidth="1"/>
    <col min="21" max="21" width="2.265625" style="203" customWidth="1"/>
    <col min="22" max="22" width="5.59765625" style="203" customWidth="1"/>
    <col min="23" max="23" width="6.73046875" style="203" customWidth="1"/>
    <col min="24" max="24" width="10.59765625" style="203" customWidth="1"/>
    <col min="25" max="25" width="2.265625" style="203" customWidth="1"/>
    <col min="26" max="26" width="5.59765625" style="203" customWidth="1"/>
    <col min="27" max="27" width="6.73046875" style="203" customWidth="1"/>
    <col min="28" max="28" width="10.59765625" style="203" customWidth="1"/>
    <col min="29" max="29" width="2.265625" style="203" customWidth="1"/>
    <col min="30" max="30" width="5.59765625" style="203" customWidth="1"/>
    <col min="31" max="31" width="6.73046875" style="203" customWidth="1"/>
    <col min="32" max="32" width="10.59765625" style="203" customWidth="1"/>
    <col min="33" max="33" width="2.265625" style="203" customWidth="1"/>
    <col min="34" max="34" width="5.59765625" style="203" customWidth="1"/>
    <col min="35" max="35" width="6.73046875" style="203" customWidth="1"/>
    <col min="36" max="36" width="10.59765625" style="203" customWidth="1"/>
    <col min="37" max="37" width="6.265625" style="203" bestFit="1" customWidth="1"/>
    <col min="38" max="38" width="18.73046875" style="203" customWidth="1"/>
    <col min="39" max="16384" width="11.3984375" style="203"/>
  </cols>
  <sheetData>
    <row r="1" spans="2:36" ht="14.25" thickBot="1" x14ac:dyDescent="0.45"/>
    <row r="2" spans="2:36" s="251" customFormat="1" ht="48" customHeight="1" thickBot="1" x14ac:dyDescent="0.8">
      <c r="B2" s="268" t="s">
        <v>353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70"/>
    </row>
    <row r="3" spans="2:36" s="235" customFormat="1" ht="7.15" customHeight="1" x14ac:dyDescent="0.45">
      <c r="B3" s="226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</row>
    <row r="4" spans="2:36" s="232" customFormat="1" ht="15" customHeight="1" x14ac:dyDescent="0.55000000000000004">
      <c r="B4" s="271" t="s">
        <v>17</v>
      </c>
      <c r="C4" s="271"/>
      <c r="D4" s="271"/>
      <c r="E4" s="273">
        <f ca="1">TODAY()</f>
        <v>45736</v>
      </c>
      <c r="F4" s="273"/>
      <c r="G4" s="273"/>
      <c r="H4" s="273"/>
      <c r="I4" s="229"/>
      <c r="J4" s="229"/>
      <c r="N4" s="230" t="s">
        <v>12</v>
      </c>
      <c r="W4" s="274" t="s">
        <v>319</v>
      </c>
      <c r="X4" s="274"/>
      <c r="Y4" s="274"/>
      <c r="Z4" s="274"/>
      <c r="AA4" s="231">
        <v>5</v>
      </c>
      <c r="AC4" s="277" t="s">
        <v>334</v>
      </c>
      <c r="AD4" s="277"/>
      <c r="AE4" s="277"/>
      <c r="AF4" s="277"/>
      <c r="AG4" s="277"/>
      <c r="AH4" s="277"/>
      <c r="AI4" s="277"/>
      <c r="AJ4" s="277"/>
    </row>
    <row r="5" spans="2:36" s="232" customFormat="1" ht="15" customHeight="1" x14ac:dyDescent="0.55000000000000004">
      <c r="B5" s="271" t="s">
        <v>18</v>
      </c>
      <c r="C5" s="271"/>
      <c r="D5" s="271"/>
      <c r="E5" s="272">
        <f ca="1">NOW()</f>
        <v>45736.338117708336</v>
      </c>
      <c r="F5" s="272"/>
      <c r="G5" s="272"/>
      <c r="H5" s="272"/>
      <c r="AA5" s="231">
        <v>15</v>
      </c>
      <c r="AC5" s="252"/>
      <c r="AD5" s="278" t="s">
        <v>355</v>
      </c>
      <c r="AE5" s="279"/>
      <c r="AF5" s="279"/>
      <c r="AG5" s="280"/>
      <c r="AH5" s="276" t="s">
        <v>333</v>
      </c>
      <c r="AI5" s="276"/>
      <c r="AJ5" s="276"/>
    </row>
    <row r="6" spans="2:36" s="232" customFormat="1" ht="15" customHeight="1" x14ac:dyDescent="0.5">
      <c r="B6" s="228"/>
      <c r="C6" s="228"/>
      <c r="D6" s="228"/>
      <c r="E6" s="233"/>
      <c r="F6" s="233"/>
      <c r="G6" s="233" t="s">
        <v>12</v>
      </c>
      <c r="H6" s="233"/>
      <c r="O6" s="275" t="s">
        <v>12</v>
      </c>
      <c r="P6" s="275"/>
      <c r="Q6" s="275"/>
      <c r="AA6" s="231">
        <v>20</v>
      </c>
    </row>
    <row r="7" spans="2:36" s="235" customFormat="1" ht="7.15" customHeight="1" thickBot="1" x14ac:dyDescent="0.55000000000000004">
      <c r="B7" s="234"/>
      <c r="C7" s="234"/>
      <c r="D7" s="234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</row>
    <row r="8" spans="2:36" s="239" customFormat="1" ht="59.25" customHeight="1" thickBot="1" x14ac:dyDescent="0.5">
      <c r="B8" s="236" t="s">
        <v>0</v>
      </c>
      <c r="C8" s="237" t="s">
        <v>19</v>
      </c>
      <c r="D8" s="238" t="s">
        <v>264</v>
      </c>
      <c r="F8" s="236" t="s">
        <v>0</v>
      </c>
      <c r="G8" s="237" t="s">
        <v>19</v>
      </c>
      <c r="H8" s="238" t="s">
        <v>264</v>
      </c>
      <c r="J8" s="236" t="s">
        <v>0</v>
      </c>
      <c r="K8" s="237" t="s">
        <v>19</v>
      </c>
      <c r="L8" s="238" t="s">
        <v>264</v>
      </c>
      <c r="N8" s="236" t="s">
        <v>0</v>
      </c>
      <c r="O8" s="237" t="s">
        <v>19</v>
      </c>
      <c r="P8" s="238" t="s">
        <v>264</v>
      </c>
      <c r="R8" s="236" t="s">
        <v>0</v>
      </c>
      <c r="S8" s="237" t="s">
        <v>19</v>
      </c>
      <c r="T8" s="238" t="s">
        <v>264</v>
      </c>
      <c r="V8" s="236" t="s">
        <v>0</v>
      </c>
      <c r="W8" s="237" t="s">
        <v>19</v>
      </c>
      <c r="X8" s="238" t="s">
        <v>264</v>
      </c>
      <c r="Z8" s="236" t="s">
        <v>0</v>
      </c>
      <c r="AA8" s="237" t="s">
        <v>19</v>
      </c>
      <c r="AB8" s="238" t="s">
        <v>264</v>
      </c>
      <c r="AD8" s="236" t="s">
        <v>0</v>
      </c>
      <c r="AE8" s="237" t="s">
        <v>19</v>
      </c>
      <c r="AF8" s="238" t="s">
        <v>264</v>
      </c>
      <c r="AH8" s="236" t="s">
        <v>0</v>
      </c>
      <c r="AI8" s="237" t="s">
        <v>19</v>
      </c>
      <c r="AJ8" s="238" t="s">
        <v>264</v>
      </c>
    </row>
    <row r="9" spans="2:36" s="244" customFormat="1" ht="20.100000000000001" customHeight="1" x14ac:dyDescent="0.55000000000000004">
      <c r="B9" s="240" t="s">
        <v>3</v>
      </c>
      <c r="C9" s="241">
        <v>101</v>
      </c>
      <c r="D9" s="242">
        <f>SUM('Cuota-Pago=Saldo'!AN6)</f>
        <v>-444.12005947131325</v>
      </c>
      <c r="E9" s="243"/>
      <c r="F9" s="240" t="s">
        <v>4</v>
      </c>
      <c r="G9" s="241">
        <v>101</v>
      </c>
      <c r="H9" s="242">
        <f>SUM('Cuota-Pago=Saldo'!AN26)</f>
        <v>-373.73152711528479</v>
      </c>
      <c r="I9" s="243"/>
      <c r="J9" s="240" t="s">
        <v>5</v>
      </c>
      <c r="K9" s="241">
        <v>101</v>
      </c>
      <c r="L9" s="242">
        <f>SUM('Cuota-Pago=Saldo'!AN46)</f>
        <v>-359.12458193287205</v>
      </c>
      <c r="M9" s="243"/>
      <c r="N9" s="240" t="s">
        <v>6</v>
      </c>
      <c r="O9" s="241">
        <v>101</v>
      </c>
      <c r="P9" s="242">
        <f>SUM('Cuota-Pago=Saldo'!AN66)</f>
        <v>-411.92952437344144</v>
      </c>
      <c r="Q9" s="243"/>
      <c r="R9" s="240" t="s">
        <v>7</v>
      </c>
      <c r="S9" s="241">
        <v>101</v>
      </c>
      <c r="T9" s="242">
        <f>SUM('Cuota-Pago=Saldo'!AN86)</f>
        <v>5.4551831442495313E-4</v>
      </c>
      <c r="U9" s="243"/>
      <c r="V9" s="240" t="s">
        <v>8</v>
      </c>
      <c r="W9" s="241">
        <v>101</v>
      </c>
      <c r="X9" s="242">
        <f>SUM('Cuota-Pago=Saldo'!AN106)</f>
        <v>-870.72039803033294</v>
      </c>
      <c r="Y9" s="243"/>
      <c r="Z9" s="240" t="s">
        <v>9</v>
      </c>
      <c r="AA9" s="241">
        <v>101</v>
      </c>
      <c r="AB9" s="242">
        <f>SUM('Cuota-Pago=Saldo'!AN126)</f>
        <v>-391.51347861054398</v>
      </c>
      <c r="AC9" s="243"/>
      <c r="AD9" s="240" t="s">
        <v>10</v>
      </c>
      <c r="AE9" s="241">
        <v>101</v>
      </c>
      <c r="AF9" s="242">
        <f>SUM('Cuota-Pago=Saldo'!AN146)</f>
        <v>-388.81811596632451</v>
      </c>
      <c r="AG9" s="243"/>
      <c r="AH9" s="240" t="s">
        <v>11</v>
      </c>
      <c r="AI9" s="241">
        <v>101</v>
      </c>
      <c r="AJ9" s="242">
        <f>SUM('Cuota-Pago=Saldo'!AN166)</f>
        <v>-431.6869165269116</v>
      </c>
    </row>
    <row r="10" spans="2:36" s="244" customFormat="1" ht="20.100000000000001" customHeight="1" x14ac:dyDescent="0.55000000000000004">
      <c r="B10" s="240" t="s">
        <v>3</v>
      </c>
      <c r="C10" s="241">
        <v>102</v>
      </c>
      <c r="D10" s="245">
        <f>SUM('Cuota-Pago=Saldo'!AN7)</f>
        <v>-0.7389867214625383</v>
      </c>
      <c r="E10" s="243"/>
      <c r="F10" s="240" t="s">
        <v>4</v>
      </c>
      <c r="G10" s="241">
        <v>102</v>
      </c>
      <c r="H10" s="245">
        <f>SUM('Cuota-Pago=Saldo'!AN27)</f>
        <v>-1738.3407725181485</v>
      </c>
      <c r="I10" s="243"/>
      <c r="J10" s="240" t="s">
        <v>5</v>
      </c>
      <c r="K10" s="241">
        <v>102</v>
      </c>
      <c r="L10" s="245">
        <f>SUM('Cuota-Pago=Saldo'!AN47)</f>
        <v>-431.39046560207208</v>
      </c>
      <c r="M10" s="243"/>
      <c r="N10" s="240" t="s">
        <v>6</v>
      </c>
      <c r="O10" s="241">
        <v>102</v>
      </c>
      <c r="P10" s="245">
        <f>SUM('Cuota-Pago=Saldo'!AN67)</f>
        <v>-358.32975794395566</v>
      </c>
      <c r="Q10" s="243"/>
      <c r="R10" s="240" t="s">
        <v>7</v>
      </c>
      <c r="S10" s="241">
        <v>102</v>
      </c>
      <c r="T10" s="245">
        <f>SUM('Cuota-Pago=Saldo'!AN87)</f>
        <v>-401.97263993893552</v>
      </c>
      <c r="U10" s="243"/>
      <c r="V10" s="240" t="s">
        <v>8</v>
      </c>
      <c r="W10" s="241">
        <v>102</v>
      </c>
      <c r="X10" s="245">
        <f>SUM('Cuota-Pago=Saldo'!AN107)</f>
        <v>2.3712354931888058E-2</v>
      </c>
      <c r="Y10" s="243"/>
      <c r="Z10" s="240" t="s">
        <v>9</v>
      </c>
      <c r="AA10" s="241">
        <v>102</v>
      </c>
      <c r="AB10" s="245">
        <f>SUM('Cuota-Pago=Saldo'!AN127)</f>
        <v>-272.06740223888119</v>
      </c>
      <c r="AC10" s="243"/>
      <c r="AD10" s="240" t="s">
        <v>10</v>
      </c>
      <c r="AE10" s="241">
        <v>102</v>
      </c>
      <c r="AF10" s="245">
        <f>SUM('Cuota-Pago=Saldo'!AN147)</f>
        <v>8.7760877653806801E-2</v>
      </c>
      <c r="AG10" s="243"/>
      <c r="AH10" s="240" t="s">
        <v>11</v>
      </c>
      <c r="AI10" s="241">
        <v>102</v>
      </c>
      <c r="AJ10" s="245">
        <f>SUM('Cuota-Pago=Saldo'!AN167)</f>
        <v>-473.58416257280271</v>
      </c>
    </row>
    <row r="11" spans="2:36" s="244" customFormat="1" ht="20.100000000000001" customHeight="1" x14ac:dyDescent="0.55000000000000004">
      <c r="B11" s="240" t="s">
        <v>3</v>
      </c>
      <c r="C11" s="241">
        <v>103</v>
      </c>
      <c r="D11" s="245">
        <f>SUM('Cuota-Pago=Saldo'!AN8)</f>
        <v>-1508.5620173990819</v>
      </c>
      <c r="E11" s="243"/>
      <c r="F11" s="240" t="s">
        <v>4</v>
      </c>
      <c r="G11" s="241">
        <v>103</v>
      </c>
      <c r="H11" s="245">
        <f>SUM('Cuota-Pago=Saldo'!AN28)</f>
        <v>-406.44745050390259</v>
      </c>
      <c r="I11" s="243"/>
      <c r="J11" s="240" t="s">
        <v>5</v>
      </c>
      <c r="K11" s="241">
        <v>103</v>
      </c>
      <c r="L11" s="245">
        <f>SUM('Cuota-Pago=Saldo'!AN48)</f>
        <v>-337.62581651239714</v>
      </c>
      <c r="M11" s="243"/>
      <c r="N11" s="240" t="s">
        <v>6</v>
      </c>
      <c r="O11" s="241">
        <v>103</v>
      </c>
      <c r="P11" s="245">
        <f>SUM('Cuota-Pago=Saldo'!AN68)</f>
        <v>-1531.1421193147937</v>
      </c>
      <c r="Q11" s="243"/>
      <c r="R11" s="240" t="s">
        <v>7</v>
      </c>
      <c r="S11" s="241">
        <v>103</v>
      </c>
      <c r="T11" s="245">
        <f>SUM('Cuota-Pago=Saldo'!AN88)</f>
        <v>-338.63016287166238</v>
      </c>
      <c r="U11" s="243"/>
      <c r="V11" s="240" t="s">
        <v>8</v>
      </c>
      <c r="W11" s="241">
        <v>103</v>
      </c>
      <c r="X11" s="245">
        <f>SUM('Cuota-Pago=Saldo'!AN108)</f>
        <v>-684.61491672342186</v>
      </c>
      <c r="Y11" s="243"/>
      <c r="Z11" s="240" t="s">
        <v>9</v>
      </c>
      <c r="AA11" s="241">
        <v>103</v>
      </c>
      <c r="AB11" s="245">
        <f>SUM('Cuota-Pago=Saldo'!AN128)</f>
        <v>-885.46407782214874</v>
      </c>
      <c r="AC11" s="243"/>
      <c r="AD11" s="240" t="s">
        <v>10</v>
      </c>
      <c r="AE11" s="241">
        <v>103</v>
      </c>
      <c r="AF11" s="245">
        <f>SUM('Cuota-Pago=Saldo'!AN148)</f>
        <v>-365.54537535202422</v>
      </c>
      <c r="AG11" s="243"/>
      <c r="AH11" s="240" t="s">
        <v>11</v>
      </c>
      <c r="AI11" s="241">
        <v>103</v>
      </c>
      <c r="AJ11" s="245">
        <f>SUM('Cuota-Pago=Saldo'!AN168)</f>
        <v>-348.61386883526802</v>
      </c>
    </row>
    <row r="12" spans="2:36" s="244" customFormat="1" ht="20.100000000000001" customHeight="1" x14ac:dyDescent="0.55000000000000004">
      <c r="B12" s="240" t="s">
        <v>3</v>
      </c>
      <c r="C12" s="241">
        <v>104</v>
      </c>
      <c r="D12" s="245">
        <f>SUM('Cuota-Pago=Saldo'!AN9)</f>
        <v>-284.51513255220482</v>
      </c>
      <c r="E12" s="243"/>
      <c r="F12" s="240" t="s">
        <v>4</v>
      </c>
      <c r="G12" s="241">
        <v>104</v>
      </c>
      <c r="H12" s="245">
        <f>SUM('Cuota-Pago=Saldo'!AN29)</f>
        <v>7.9468731371434842E-4</v>
      </c>
      <c r="I12" s="243"/>
      <c r="J12" s="240" t="s">
        <v>5</v>
      </c>
      <c r="K12" s="241">
        <v>104</v>
      </c>
      <c r="L12" s="245">
        <f>SUM('Cuota-Pago=Saldo'!AN49)</f>
        <v>-115.56648426776866</v>
      </c>
      <c r="M12" s="243"/>
      <c r="N12" s="240" t="s">
        <v>6</v>
      </c>
      <c r="O12" s="241">
        <v>104</v>
      </c>
      <c r="P12" s="245">
        <f>SUM('Cuota-Pago=Saldo'!AN69)</f>
        <v>12.8740206211653</v>
      </c>
      <c r="Q12" s="243"/>
      <c r="R12" s="240" t="s">
        <v>7</v>
      </c>
      <c r="S12" s="241">
        <v>104</v>
      </c>
      <c r="T12" s="245">
        <f>SUM('Cuota-Pago=Saldo'!AN89)</f>
        <v>-383.66704648136329</v>
      </c>
      <c r="U12" s="243"/>
      <c r="V12" s="240" t="s">
        <v>8</v>
      </c>
      <c r="W12" s="241">
        <v>104</v>
      </c>
      <c r="X12" s="245">
        <f>SUM('Cuota-Pago=Saldo'!AN109)</f>
        <v>-335.88628757274722</v>
      </c>
      <c r="Y12" s="243"/>
      <c r="Z12" s="240" t="s">
        <v>9</v>
      </c>
      <c r="AA12" s="241">
        <v>104</v>
      </c>
      <c r="AB12" s="245">
        <f>SUM('Cuota-Pago=Saldo'!AN129)</f>
        <v>43.745156319831381</v>
      </c>
      <c r="AC12" s="243"/>
      <c r="AD12" s="240" t="s">
        <v>10</v>
      </c>
      <c r="AE12" s="241">
        <v>104</v>
      </c>
      <c r="AF12" s="245">
        <f>SUM('Cuota-Pago=Saldo'!AN149)</f>
        <v>-382.13234288130235</v>
      </c>
      <c r="AG12" s="243"/>
      <c r="AH12" s="240" t="s">
        <v>11</v>
      </c>
      <c r="AI12" s="241">
        <v>104</v>
      </c>
      <c r="AJ12" s="245">
        <f>SUM('Cuota-Pago=Saldo'!AN169)</f>
        <v>-1577.1012149339281</v>
      </c>
    </row>
    <row r="13" spans="2:36" s="244" customFormat="1" ht="20.100000000000001" customHeight="1" x14ac:dyDescent="0.55000000000000004">
      <c r="B13" s="240" t="s">
        <v>3</v>
      </c>
      <c r="C13" s="241">
        <v>201</v>
      </c>
      <c r="D13" s="245">
        <f>SUM('Cuota-Pago=Saldo'!AN10)</f>
        <v>-743.7622915913463</v>
      </c>
      <c r="E13" s="243"/>
      <c r="F13" s="240" t="s">
        <v>4</v>
      </c>
      <c r="G13" s="241">
        <v>201</v>
      </c>
      <c r="H13" s="245">
        <f>SUM('Cuota-Pago=Saldo'!AN30)</f>
        <v>-1181.8599979394546</v>
      </c>
      <c r="I13" s="243"/>
      <c r="J13" s="240" t="s">
        <v>5</v>
      </c>
      <c r="K13" s="241">
        <v>201</v>
      </c>
      <c r="L13" s="245">
        <f>SUM('Cuota-Pago=Saldo'!AN50)</f>
        <v>2.0683262393959012E-3</v>
      </c>
      <c r="M13" s="243"/>
      <c r="N13" s="240" t="s">
        <v>6</v>
      </c>
      <c r="O13" s="241">
        <v>201</v>
      </c>
      <c r="P13" s="245">
        <f>SUM('Cuota-Pago=Saldo'!AN70)</f>
        <v>-362.19915868709813</v>
      </c>
      <c r="Q13" s="243"/>
      <c r="R13" s="240" t="s">
        <v>7</v>
      </c>
      <c r="S13" s="241">
        <v>201</v>
      </c>
      <c r="T13" s="245">
        <f>SUM('Cuota-Pago=Saldo'!AN90)</f>
        <v>-402.03171544255071</v>
      </c>
      <c r="U13" s="243"/>
      <c r="V13" s="240" t="s">
        <v>8</v>
      </c>
      <c r="W13" s="241">
        <v>201</v>
      </c>
      <c r="X13" s="245">
        <f>SUM('Cuota-Pago=Saldo'!AN110)</f>
        <v>-357.55688724083342</v>
      </c>
      <c r="Y13" s="243"/>
      <c r="Z13" s="240" t="s">
        <v>9</v>
      </c>
      <c r="AA13" s="241">
        <v>201</v>
      </c>
      <c r="AB13" s="245">
        <f>SUM('Cuota-Pago=Saldo'!AN130)</f>
        <v>-370.91400349071671</v>
      </c>
      <c r="AC13" s="243"/>
      <c r="AD13" s="240" t="s">
        <v>10</v>
      </c>
      <c r="AE13" s="241">
        <v>201</v>
      </c>
      <c r="AF13" s="245">
        <f>SUM('Cuota-Pago=Saldo'!AN150)</f>
        <v>-504.31872706369569</v>
      </c>
      <c r="AG13" s="243"/>
      <c r="AH13" s="240" t="s">
        <v>11</v>
      </c>
      <c r="AI13" s="241">
        <v>201</v>
      </c>
      <c r="AJ13" s="245">
        <f>SUM('Cuota-Pago=Saldo'!AN170)</f>
        <v>-369.57023762359881</v>
      </c>
    </row>
    <row r="14" spans="2:36" s="244" customFormat="1" ht="20.100000000000001" customHeight="1" x14ac:dyDescent="0.55000000000000004">
      <c r="B14" s="240" t="s">
        <v>3</v>
      </c>
      <c r="C14" s="241">
        <v>202</v>
      </c>
      <c r="D14" s="245">
        <f>SUM('Cuota-Pago=Saldo'!AN11)</f>
        <v>-386.55326788083198</v>
      </c>
      <c r="E14" s="243"/>
      <c r="F14" s="240" t="s">
        <v>4</v>
      </c>
      <c r="G14" s="241">
        <v>202</v>
      </c>
      <c r="H14" s="245">
        <f>SUM('Cuota-Pago=Saldo'!AN31)</f>
        <v>-362.93930961277812</v>
      </c>
      <c r="I14" s="243"/>
      <c r="J14" s="240" t="s">
        <v>5</v>
      </c>
      <c r="K14" s="241">
        <v>202</v>
      </c>
      <c r="L14" s="245">
        <f>SUM('Cuota-Pago=Saldo'!AN51)</f>
        <v>-1449.8646246871058</v>
      </c>
      <c r="M14" s="243"/>
      <c r="N14" s="240" t="s">
        <v>6</v>
      </c>
      <c r="O14" s="241">
        <v>202</v>
      </c>
      <c r="P14" s="245">
        <f>SUM('Cuota-Pago=Saldo'!AN71)</f>
        <v>2.6057366790155356E-3</v>
      </c>
      <c r="Q14" s="243"/>
      <c r="R14" s="240" t="s">
        <v>7</v>
      </c>
      <c r="S14" s="241">
        <v>202</v>
      </c>
      <c r="T14" s="245">
        <f>SUM('Cuota-Pago=Saldo'!AN91)</f>
        <v>-956.91801905376724</v>
      </c>
      <c r="U14" s="243"/>
      <c r="V14" s="240" t="s">
        <v>8</v>
      </c>
      <c r="W14" s="241">
        <v>202</v>
      </c>
      <c r="X14" s="245">
        <f>SUM('Cuota-Pago=Saldo'!AN111)</f>
        <v>-411.49230954538581</v>
      </c>
      <c r="Y14" s="243"/>
      <c r="Z14" s="240" t="s">
        <v>9</v>
      </c>
      <c r="AA14" s="241">
        <v>202</v>
      </c>
      <c r="AB14" s="245">
        <f>SUM('Cuota-Pago=Saldo'!AN131)</f>
        <v>-379.74180042666558</v>
      </c>
      <c r="AC14" s="243"/>
      <c r="AD14" s="240" t="s">
        <v>10</v>
      </c>
      <c r="AE14" s="241">
        <v>202</v>
      </c>
      <c r="AF14" s="245">
        <f>SUM('Cuota-Pago=Saldo'!AN151)</f>
        <v>-401.22481727992493</v>
      </c>
      <c r="AG14" s="243"/>
      <c r="AH14" s="240" t="s">
        <v>11</v>
      </c>
      <c r="AI14" s="241">
        <v>202</v>
      </c>
      <c r="AJ14" s="245">
        <f>SUM('Cuota-Pago=Saldo'!AN171)</f>
        <v>-3404.2245283438933</v>
      </c>
    </row>
    <row r="15" spans="2:36" s="244" customFormat="1" ht="20.100000000000001" customHeight="1" x14ac:dyDescent="0.55000000000000004">
      <c r="B15" s="240" t="s">
        <v>3</v>
      </c>
      <c r="C15" s="241">
        <v>203</v>
      </c>
      <c r="D15" s="245">
        <f>SUM('Cuota-Pago=Saldo'!AN12)</f>
        <v>-404.26922529227534</v>
      </c>
      <c r="E15" s="243"/>
      <c r="F15" s="240" t="s">
        <v>4</v>
      </c>
      <c r="G15" s="241">
        <v>203</v>
      </c>
      <c r="H15" s="245">
        <f>SUM('Cuota-Pago=Saldo'!AN32)</f>
        <v>-748.44999068142874</v>
      </c>
      <c r="I15" s="243"/>
      <c r="J15" s="240" t="s">
        <v>5</v>
      </c>
      <c r="K15" s="241">
        <v>203</v>
      </c>
      <c r="L15" s="245">
        <f>SUM('Cuota-Pago=Saldo'!AN52)</f>
        <v>-383.15858067643859</v>
      </c>
      <c r="M15" s="243"/>
      <c r="N15" s="240" t="s">
        <v>6</v>
      </c>
      <c r="O15" s="241">
        <v>203</v>
      </c>
      <c r="P15" s="245">
        <f>SUM('Cuota-Pago=Saldo'!AN72)</f>
        <v>-2.7612729347765708E-3</v>
      </c>
      <c r="Q15" s="243"/>
      <c r="R15" s="240" t="s">
        <v>7</v>
      </c>
      <c r="S15" s="241">
        <v>203</v>
      </c>
      <c r="T15" s="245">
        <f>SUM('Cuota-Pago=Saldo'!AN92)</f>
        <v>-458.90343776379137</v>
      </c>
      <c r="U15" s="243"/>
      <c r="V15" s="240" t="s">
        <v>8</v>
      </c>
      <c r="W15" s="241">
        <v>203</v>
      </c>
      <c r="X15" s="245">
        <f>SUM('Cuota-Pago=Saldo'!AN112)</f>
        <v>-365.30548200649048</v>
      </c>
      <c r="Y15" s="243"/>
      <c r="Z15" s="240" t="s">
        <v>9</v>
      </c>
      <c r="AA15" s="241">
        <v>203</v>
      </c>
      <c r="AB15" s="245">
        <f>SUM('Cuota-Pago=Saldo'!AN132)</f>
        <v>-598.44051619892286</v>
      </c>
      <c r="AC15" s="243"/>
      <c r="AD15" s="240" t="s">
        <v>10</v>
      </c>
      <c r="AE15" s="241">
        <v>203</v>
      </c>
      <c r="AF15" s="245">
        <f>SUM('Cuota-Pago=Saldo'!AN152)</f>
        <v>-777.07697156609674</v>
      </c>
      <c r="AG15" s="243"/>
      <c r="AH15" s="240" t="s">
        <v>11</v>
      </c>
      <c r="AI15" s="241">
        <v>203</v>
      </c>
      <c r="AJ15" s="245">
        <f>SUM('Cuota-Pago=Saldo'!AN172)</f>
        <v>-780.1954882463026</v>
      </c>
    </row>
    <row r="16" spans="2:36" s="244" customFormat="1" ht="20.100000000000001" customHeight="1" x14ac:dyDescent="0.55000000000000004">
      <c r="B16" s="240" t="s">
        <v>3</v>
      </c>
      <c r="C16" s="241">
        <v>204</v>
      </c>
      <c r="D16" s="245">
        <f>SUM('Cuota-Pago=Saldo'!AN13)</f>
        <v>-2.6205773346532624E-3</v>
      </c>
      <c r="E16" s="243"/>
      <c r="F16" s="240" t="s">
        <v>4</v>
      </c>
      <c r="G16" s="241">
        <v>204</v>
      </c>
      <c r="H16" s="245">
        <f>SUM('Cuota-Pago=Saldo'!AN33)</f>
        <v>-376.46362766649162</v>
      </c>
      <c r="I16" s="243"/>
      <c r="J16" s="240" t="s">
        <v>5</v>
      </c>
      <c r="K16" s="241">
        <v>204</v>
      </c>
      <c r="L16" s="245">
        <f>SUM('Cuota-Pago=Saldo'!AN53)</f>
        <v>-2.68439744047555E-3</v>
      </c>
      <c r="M16" s="243"/>
      <c r="N16" s="240" t="s">
        <v>6</v>
      </c>
      <c r="O16" s="241">
        <v>204</v>
      </c>
      <c r="P16" s="245">
        <f>SUM('Cuota-Pago=Saldo'!AN73)</f>
        <v>-377.77395476777991</v>
      </c>
      <c r="Q16" s="243"/>
      <c r="R16" s="240" t="s">
        <v>7</v>
      </c>
      <c r="S16" s="241">
        <v>204</v>
      </c>
      <c r="T16" s="245">
        <f>SUM('Cuota-Pago=Saldo'!AN93)</f>
        <v>-326.7415517361747</v>
      </c>
      <c r="U16" s="243"/>
      <c r="V16" s="240" t="s">
        <v>8</v>
      </c>
      <c r="W16" s="241">
        <v>204</v>
      </c>
      <c r="X16" s="245">
        <f>SUM('Cuota-Pago=Saldo'!AN113)</f>
        <v>-822.13461254188883</v>
      </c>
      <c r="Y16" s="243"/>
      <c r="Z16" s="240" t="s">
        <v>9</v>
      </c>
      <c r="AA16" s="241">
        <v>204</v>
      </c>
      <c r="AB16" s="245">
        <f>SUM('Cuota-Pago=Saldo'!AN133)</f>
        <v>-406.2286175016223</v>
      </c>
      <c r="AC16" s="243"/>
      <c r="AD16" s="240" t="s">
        <v>10</v>
      </c>
      <c r="AE16" s="241">
        <v>204</v>
      </c>
      <c r="AF16" s="245">
        <f>SUM('Cuota-Pago=Saldo'!AN153)</f>
        <v>-388.93825978580111</v>
      </c>
      <c r="AG16" s="243"/>
      <c r="AH16" s="240" t="s">
        <v>11</v>
      </c>
      <c r="AI16" s="241">
        <v>204</v>
      </c>
      <c r="AJ16" s="245">
        <f>SUM('Cuota-Pago=Saldo'!AN173)</f>
        <v>-375.4629650506933</v>
      </c>
    </row>
    <row r="17" spans="2:36" s="244" customFormat="1" ht="20.100000000000001" customHeight="1" x14ac:dyDescent="0.55000000000000004">
      <c r="B17" s="240" t="s">
        <v>3</v>
      </c>
      <c r="C17" s="241">
        <v>301</v>
      </c>
      <c r="D17" s="245">
        <f>SUM('Cuota-Pago=Saldo'!AN14)</f>
        <v>-4107.0374485126385</v>
      </c>
      <c r="E17" s="243"/>
      <c r="F17" s="240" t="s">
        <v>4</v>
      </c>
      <c r="G17" s="241">
        <v>301</v>
      </c>
      <c r="H17" s="245">
        <f>SUM('Cuota-Pago=Saldo'!AN34)</f>
        <v>-370.59610471886396</v>
      </c>
      <c r="I17" s="243"/>
      <c r="J17" s="240" t="s">
        <v>5</v>
      </c>
      <c r="K17" s="241">
        <v>301</v>
      </c>
      <c r="L17" s="245">
        <f>SUM('Cuota-Pago=Saldo'!AN54)</f>
        <v>-361.62482319195891</v>
      </c>
      <c r="M17" s="243"/>
      <c r="N17" s="240" t="s">
        <v>6</v>
      </c>
      <c r="O17" s="241">
        <v>301</v>
      </c>
      <c r="P17" s="245">
        <f>SUM('Cuota-Pago=Saldo'!AN74)</f>
        <v>-383.27043287485031</v>
      </c>
      <c r="Q17" s="243"/>
      <c r="R17" s="240" t="s">
        <v>7</v>
      </c>
      <c r="S17" s="241">
        <v>301</v>
      </c>
      <c r="T17" s="245">
        <f>SUM('Cuota-Pago=Saldo'!AN94)</f>
        <v>-1616.8748885508949</v>
      </c>
      <c r="U17" s="243"/>
      <c r="V17" s="240" t="s">
        <v>8</v>
      </c>
      <c r="W17" s="241">
        <v>301</v>
      </c>
      <c r="X17" s="245">
        <f>SUM('Cuota-Pago=Saldo'!AN114)</f>
        <v>-368.11063911633767</v>
      </c>
      <c r="Y17" s="243"/>
      <c r="Z17" s="240" t="s">
        <v>9</v>
      </c>
      <c r="AA17" s="241">
        <v>301</v>
      </c>
      <c r="AB17" s="245">
        <f>SUM('Cuota-Pago=Saldo'!AN134)</f>
        <v>-798.71481507674275</v>
      </c>
      <c r="AC17" s="243"/>
      <c r="AD17" s="240" t="s">
        <v>10</v>
      </c>
      <c r="AE17" s="241">
        <v>301</v>
      </c>
      <c r="AF17" s="245">
        <f>SUM('Cuota-Pago=Saldo'!AN154)</f>
        <v>-370.95538325217836</v>
      </c>
      <c r="AG17" s="243"/>
      <c r="AH17" s="240" t="s">
        <v>11</v>
      </c>
      <c r="AI17" s="241">
        <v>301</v>
      </c>
      <c r="AJ17" s="245">
        <f>SUM('Cuota-Pago=Saldo'!AN174)</f>
        <v>-2.6298683201275708E-3</v>
      </c>
    </row>
    <row r="18" spans="2:36" s="244" customFormat="1" ht="20.100000000000001" customHeight="1" x14ac:dyDescent="0.55000000000000004">
      <c r="B18" s="240" t="s">
        <v>3</v>
      </c>
      <c r="C18" s="241">
        <v>302</v>
      </c>
      <c r="D18" s="245">
        <f>SUM('Cuota-Pago=Saldo'!AN15)</f>
        <v>-1081.6712316329945</v>
      </c>
      <c r="E18" s="243"/>
      <c r="F18" s="240" t="s">
        <v>4</v>
      </c>
      <c r="G18" s="241">
        <v>302</v>
      </c>
      <c r="H18" s="245">
        <f>SUM('Cuota-Pago=Saldo'!AN35)</f>
        <v>-366.9421082247498</v>
      </c>
      <c r="I18" s="243"/>
      <c r="J18" s="240" t="s">
        <v>5</v>
      </c>
      <c r="K18" s="241">
        <v>302</v>
      </c>
      <c r="L18" s="245">
        <f>SUM('Cuota-Pago=Saldo'!AN55)</f>
        <v>-1138.3204662123535</v>
      </c>
      <c r="M18" s="243"/>
      <c r="N18" s="240" t="s">
        <v>6</v>
      </c>
      <c r="O18" s="241">
        <v>302</v>
      </c>
      <c r="P18" s="245">
        <f>SUM('Cuota-Pago=Saldo'!AN75)</f>
        <v>-796.28722662823702</v>
      </c>
      <c r="Q18" s="243"/>
      <c r="R18" s="240" t="s">
        <v>7</v>
      </c>
      <c r="S18" s="241">
        <v>302</v>
      </c>
      <c r="T18" s="245">
        <f>SUM('Cuota-Pago=Saldo'!AN95)</f>
        <v>-440.21447372233428</v>
      </c>
      <c r="U18" s="243"/>
      <c r="V18" s="240" t="s">
        <v>8</v>
      </c>
      <c r="W18" s="241">
        <v>302</v>
      </c>
      <c r="X18" s="245">
        <f>SUM('Cuota-Pago=Saldo'!AN115)</f>
        <v>-357.20104643455284</v>
      </c>
      <c r="Y18" s="243"/>
      <c r="Z18" s="240" t="s">
        <v>9</v>
      </c>
      <c r="AA18" s="241">
        <v>302</v>
      </c>
      <c r="AB18" s="245">
        <f>SUM('Cuota-Pago=Saldo'!AN135)</f>
        <v>-4.4914660135191298E-3</v>
      </c>
      <c r="AC18" s="243"/>
      <c r="AD18" s="240" t="s">
        <v>10</v>
      </c>
      <c r="AE18" s="241">
        <v>302</v>
      </c>
      <c r="AF18" s="245">
        <f>SUM('Cuota-Pago=Saldo'!AN155)</f>
        <v>-806.79334190852205</v>
      </c>
      <c r="AG18" s="243"/>
      <c r="AH18" s="240" t="s">
        <v>11</v>
      </c>
      <c r="AI18" s="241">
        <v>302</v>
      </c>
      <c r="AJ18" s="245">
        <f>SUM('Cuota-Pago=Saldo'!AN175)</f>
        <v>-2850.5074709776909</v>
      </c>
    </row>
    <row r="19" spans="2:36" s="244" customFormat="1" ht="20.100000000000001" customHeight="1" x14ac:dyDescent="0.55000000000000004">
      <c r="B19" s="240" t="s">
        <v>3</v>
      </c>
      <c r="C19" s="241">
        <v>303</v>
      </c>
      <c r="D19" s="245">
        <f>SUM('Cuota-Pago=Saldo'!AN16)</f>
        <v>-415.50792855343246</v>
      </c>
      <c r="E19" s="243"/>
      <c r="F19" s="240" t="s">
        <v>4</v>
      </c>
      <c r="G19" s="241">
        <v>303</v>
      </c>
      <c r="H19" s="245">
        <f>SUM('Cuota-Pago=Saldo'!AN36)</f>
        <v>-747.78380860381674</v>
      </c>
      <c r="I19" s="243"/>
      <c r="J19" s="240" t="s">
        <v>5</v>
      </c>
      <c r="K19" s="241">
        <v>303</v>
      </c>
      <c r="L19" s="245">
        <f>SUM('Cuota-Pago=Saldo'!AN56)</f>
        <v>-702.576445225886</v>
      </c>
      <c r="M19" s="243"/>
      <c r="N19" s="240" t="s">
        <v>6</v>
      </c>
      <c r="O19" s="241">
        <v>303</v>
      </c>
      <c r="P19" s="245">
        <f>SUM('Cuota-Pago=Saldo'!AN76)</f>
        <v>-8.5407222042022113E-4</v>
      </c>
      <c r="Q19" s="243"/>
      <c r="R19" s="240" t="s">
        <v>7</v>
      </c>
      <c r="S19" s="241">
        <v>303</v>
      </c>
      <c r="T19" s="245">
        <f>SUM('Cuota-Pago=Saldo'!AN96)</f>
        <v>-3191.9532840774004</v>
      </c>
      <c r="U19" s="243"/>
      <c r="V19" s="240" t="s">
        <v>8</v>
      </c>
      <c r="W19" s="241">
        <v>303</v>
      </c>
      <c r="X19" s="245">
        <f>SUM('Cuota-Pago=Saldo'!AN116)</f>
        <v>1.8157107022034324E-3</v>
      </c>
      <c r="Y19" s="243"/>
      <c r="Z19" s="240" t="s">
        <v>9</v>
      </c>
      <c r="AA19" s="241">
        <v>303</v>
      </c>
      <c r="AB19" s="245">
        <f>SUM('Cuota-Pago=Saldo'!AN136)</f>
        <v>-395.34747675274929</v>
      </c>
      <c r="AC19" s="243"/>
      <c r="AD19" s="240" t="s">
        <v>10</v>
      </c>
      <c r="AE19" s="241">
        <v>303</v>
      </c>
      <c r="AF19" s="245">
        <f>SUM('Cuota-Pago=Saldo'!AN156)</f>
        <v>-345.64655336141334</v>
      </c>
      <c r="AG19" s="243"/>
      <c r="AH19" s="240" t="s">
        <v>11</v>
      </c>
      <c r="AI19" s="241">
        <v>303</v>
      </c>
      <c r="AJ19" s="245">
        <f>SUM('Cuota-Pago=Saldo'!AN176)</f>
        <v>3.5982569643806528E-3</v>
      </c>
    </row>
    <row r="20" spans="2:36" s="244" customFormat="1" ht="20.100000000000001" customHeight="1" x14ac:dyDescent="0.55000000000000004">
      <c r="B20" s="240" t="s">
        <v>3</v>
      </c>
      <c r="C20" s="241">
        <v>304</v>
      </c>
      <c r="D20" s="245">
        <f>SUM('Cuota-Pago=Saldo'!AN17)</f>
        <v>-382.0176416875438</v>
      </c>
      <c r="E20" s="243"/>
      <c r="F20" s="240" t="s">
        <v>4</v>
      </c>
      <c r="G20" s="241">
        <v>304</v>
      </c>
      <c r="H20" s="245">
        <f>SUM('Cuota-Pago=Saldo'!AN37)</f>
        <v>-445.51495968505367</v>
      </c>
      <c r="I20" s="243"/>
      <c r="J20" s="240" t="s">
        <v>5</v>
      </c>
      <c r="K20" s="241">
        <v>304</v>
      </c>
      <c r="L20" s="245">
        <f>SUM('Cuota-Pago=Saldo'!AN57)</f>
        <v>-363.38971117551591</v>
      </c>
      <c r="M20" s="243"/>
      <c r="N20" s="240" t="s">
        <v>6</v>
      </c>
      <c r="O20" s="241">
        <v>304</v>
      </c>
      <c r="P20" s="245">
        <f>SUM('Cuota-Pago=Saldo'!AN77)</f>
        <v>-709.24114274725753</v>
      </c>
      <c r="Q20" s="243"/>
      <c r="R20" s="240" t="s">
        <v>7</v>
      </c>
      <c r="S20" s="241">
        <v>304</v>
      </c>
      <c r="T20" s="245">
        <f>SUM('Cuota-Pago=Saldo'!AN97)</f>
        <v>-372.29927716740559</v>
      </c>
      <c r="U20" s="243"/>
      <c r="V20" s="240" t="s">
        <v>8</v>
      </c>
      <c r="W20" s="241">
        <v>304</v>
      </c>
      <c r="X20" s="245">
        <f>SUM('Cuota-Pago=Saldo'!AN117)</f>
        <v>-378.20502639522437</v>
      </c>
      <c r="Y20" s="243"/>
      <c r="Z20" s="240" t="s">
        <v>9</v>
      </c>
      <c r="AA20" s="241">
        <v>304</v>
      </c>
      <c r="AB20" s="245">
        <f>SUM('Cuota-Pago=Saldo'!AN137)</f>
        <v>-395.73863416479082</v>
      </c>
      <c r="AC20" s="243"/>
      <c r="AD20" s="240" t="s">
        <v>10</v>
      </c>
      <c r="AE20" s="241">
        <v>304</v>
      </c>
      <c r="AF20" s="245">
        <f>SUM('Cuota-Pago=Saldo'!AN157)</f>
        <v>-401.951202140634</v>
      </c>
      <c r="AG20" s="243"/>
      <c r="AH20" s="240" t="s">
        <v>11</v>
      </c>
      <c r="AI20" s="241">
        <v>304</v>
      </c>
      <c r="AJ20" s="245">
        <f>SUM('Cuota-Pago=Saldo'!AN177)</f>
        <v>-400.53889102763247</v>
      </c>
    </row>
    <row r="21" spans="2:36" s="244" customFormat="1" ht="20.100000000000001" customHeight="1" x14ac:dyDescent="0.55000000000000004">
      <c r="B21" s="240" t="s">
        <v>3</v>
      </c>
      <c r="C21" s="241">
        <v>401</v>
      </c>
      <c r="D21" s="245">
        <f>SUM('Cuota-Pago=Saldo'!AN18)</f>
        <v>-1368.56033880529</v>
      </c>
      <c r="E21" s="243"/>
      <c r="F21" s="240" t="s">
        <v>4</v>
      </c>
      <c r="G21" s="241">
        <v>401</v>
      </c>
      <c r="H21" s="245">
        <f>SUM('Cuota-Pago=Saldo'!AN38)</f>
        <v>-1364.1183255896092</v>
      </c>
      <c r="I21" s="243"/>
      <c r="J21" s="240" t="s">
        <v>5</v>
      </c>
      <c r="K21" s="241">
        <v>401</v>
      </c>
      <c r="L21" s="245">
        <f>SUM('Cuota-Pago=Saldo'!AN58)</f>
        <v>-427.64396528562941</v>
      </c>
      <c r="M21" s="243"/>
      <c r="N21" s="240" t="s">
        <v>6</v>
      </c>
      <c r="O21" s="241">
        <v>401</v>
      </c>
      <c r="P21" s="245">
        <f>SUM('Cuota-Pago=Saldo'!AN78)</f>
        <v>-3.5502565598903857E-3</v>
      </c>
      <c r="Q21" s="243"/>
      <c r="R21" s="240" t="s">
        <v>7</v>
      </c>
      <c r="S21" s="241">
        <v>401</v>
      </c>
      <c r="T21" s="245">
        <f>SUM('Cuota-Pago=Saldo'!AN98)</f>
        <v>4.2763796496956274E-3</v>
      </c>
      <c r="U21" s="243"/>
      <c r="V21" s="240" t="s">
        <v>8</v>
      </c>
      <c r="W21" s="241">
        <v>401</v>
      </c>
      <c r="X21" s="245">
        <f>SUM('Cuota-Pago=Saldo'!AN118)</f>
        <v>-477.27781296583532</v>
      </c>
      <c r="Y21" s="243"/>
      <c r="Z21" s="240" t="s">
        <v>9</v>
      </c>
      <c r="AA21" s="241">
        <v>401</v>
      </c>
      <c r="AB21" s="245">
        <f>SUM('Cuota-Pago=Saldo'!AN138)</f>
        <v>0.60958718533464662</v>
      </c>
      <c r="AC21" s="243"/>
      <c r="AD21" s="240" t="s">
        <v>10</v>
      </c>
      <c r="AE21" s="241">
        <v>401</v>
      </c>
      <c r="AF21" s="245">
        <f>SUM('Cuota-Pago=Saldo'!AN158)</f>
        <v>-1188.2475712191413</v>
      </c>
      <c r="AG21" s="243"/>
      <c r="AH21" s="240" t="s">
        <v>11</v>
      </c>
      <c r="AI21" s="241">
        <v>401</v>
      </c>
      <c r="AJ21" s="245">
        <f>SUM('Cuota-Pago=Saldo'!AN178)</f>
        <v>-337.82103781119025</v>
      </c>
    </row>
    <row r="22" spans="2:36" s="244" customFormat="1" ht="20.100000000000001" customHeight="1" x14ac:dyDescent="0.55000000000000004">
      <c r="B22" s="240" t="s">
        <v>3</v>
      </c>
      <c r="C22" s="241">
        <v>402</v>
      </c>
      <c r="D22" s="245">
        <f>SUM('Cuota-Pago=Saldo'!AN19)</f>
        <v>-1504.0657317228986</v>
      </c>
      <c r="E22" s="243"/>
      <c r="F22" s="240" t="s">
        <v>4</v>
      </c>
      <c r="G22" s="241">
        <v>402</v>
      </c>
      <c r="H22" s="245">
        <f>SUM('Cuota-Pago=Saldo'!AN39)</f>
        <v>1.0598076835296979</v>
      </c>
      <c r="I22" s="243"/>
      <c r="J22" s="240" t="s">
        <v>5</v>
      </c>
      <c r="K22" s="241">
        <v>402</v>
      </c>
      <c r="L22" s="245">
        <f>SUM('Cuota-Pago=Saldo'!AN59)</f>
        <v>-346.18976462670241</v>
      </c>
      <c r="M22" s="243"/>
      <c r="N22" s="240" t="s">
        <v>6</v>
      </c>
      <c r="O22" s="241">
        <v>402</v>
      </c>
      <c r="P22" s="245">
        <f>SUM('Cuota-Pago=Saldo'!AN79)</f>
        <v>-512.6481085667034</v>
      </c>
      <c r="Q22" s="243"/>
      <c r="R22" s="240" t="s">
        <v>7</v>
      </c>
      <c r="S22" s="241">
        <v>402</v>
      </c>
      <c r="T22" s="245">
        <f>SUM('Cuota-Pago=Saldo'!AN99)</f>
        <v>-9.982406098743013E-4</v>
      </c>
      <c r="U22" s="243"/>
      <c r="V22" s="240" t="s">
        <v>8</v>
      </c>
      <c r="W22" s="241">
        <v>402</v>
      </c>
      <c r="X22" s="245">
        <f>SUM('Cuota-Pago=Saldo'!AN119)</f>
        <v>-330.28604353015015</v>
      </c>
      <c r="Y22" s="243"/>
      <c r="Z22" s="240" t="s">
        <v>9</v>
      </c>
      <c r="AA22" s="241">
        <v>402</v>
      </c>
      <c r="AB22" s="245">
        <f>SUM('Cuota-Pago=Saldo'!AN139)</f>
        <v>-326.0850957826915</v>
      </c>
      <c r="AC22" s="243"/>
      <c r="AD22" s="240" t="s">
        <v>10</v>
      </c>
      <c r="AE22" s="241">
        <v>402</v>
      </c>
      <c r="AF22" s="245">
        <f>SUM('Cuota-Pago=Saldo'!AN159)</f>
        <v>-378.01149816410214</v>
      </c>
      <c r="AG22" s="243"/>
      <c r="AH22" s="240" t="s">
        <v>11</v>
      </c>
      <c r="AI22" s="241">
        <v>402</v>
      </c>
      <c r="AJ22" s="245">
        <f>SUM('Cuota-Pago=Saldo'!AN179)</f>
        <v>-719.50126267841938</v>
      </c>
    </row>
    <row r="23" spans="2:36" s="244" customFormat="1" ht="20.100000000000001" customHeight="1" x14ac:dyDescent="0.55000000000000004">
      <c r="B23" s="246" t="s">
        <v>3</v>
      </c>
      <c r="C23" s="247">
        <v>403</v>
      </c>
      <c r="D23" s="245">
        <f>SUM('Cuota-Pago=Saldo'!AN20)</f>
        <v>-366.35900821277596</v>
      </c>
      <c r="E23" s="243"/>
      <c r="F23" s="240" t="s">
        <v>4</v>
      </c>
      <c r="G23" s="247">
        <v>403</v>
      </c>
      <c r="H23" s="245">
        <f>SUM('Cuota-Pago=Saldo'!AN40)</f>
        <v>-377.97449621835017</v>
      </c>
      <c r="I23" s="243"/>
      <c r="J23" s="240" t="s">
        <v>5</v>
      </c>
      <c r="K23" s="247">
        <v>403</v>
      </c>
      <c r="L23" s="245">
        <f>SUM('Cuota-Pago=Saldo'!AN60)</f>
        <v>-766.45945756955871</v>
      </c>
      <c r="M23" s="243"/>
      <c r="N23" s="240" t="s">
        <v>6</v>
      </c>
      <c r="O23" s="247">
        <v>403</v>
      </c>
      <c r="P23" s="245">
        <f>SUM('Cuota-Pago=Saldo'!AN80)</f>
        <v>-434.18258824786489</v>
      </c>
      <c r="Q23" s="243"/>
      <c r="R23" s="240" t="s">
        <v>7</v>
      </c>
      <c r="S23" s="247">
        <v>403</v>
      </c>
      <c r="T23" s="245">
        <f>SUM('Cuota-Pago=Saldo'!AN100)</f>
        <v>-347.67743526487027</v>
      </c>
      <c r="U23" s="243"/>
      <c r="V23" s="240" t="s">
        <v>8</v>
      </c>
      <c r="W23" s="247">
        <v>403</v>
      </c>
      <c r="X23" s="245">
        <f>SUM('Cuota-Pago=Saldo'!AN120)</f>
        <v>-338.63122782839025</v>
      </c>
      <c r="Y23" s="243"/>
      <c r="Z23" s="240" t="s">
        <v>9</v>
      </c>
      <c r="AA23" s="247">
        <v>403</v>
      </c>
      <c r="AB23" s="245">
        <f>SUM('Cuota-Pago=Saldo'!AN140)</f>
        <v>-1229.3949959277129</v>
      </c>
      <c r="AC23" s="243"/>
      <c r="AD23" s="240" t="s">
        <v>10</v>
      </c>
      <c r="AE23" s="247">
        <v>403</v>
      </c>
      <c r="AF23" s="245">
        <f>SUM('Cuota-Pago=Saldo'!AN160)</f>
        <v>-350.13514249524945</v>
      </c>
      <c r="AG23" s="243"/>
      <c r="AH23" s="240" t="s">
        <v>11</v>
      </c>
      <c r="AI23" s="247">
        <v>403</v>
      </c>
      <c r="AJ23" s="245">
        <f>SUM('Cuota-Pago=Saldo'!AN180)</f>
        <v>-391.39094771661689</v>
      </c>
    </row>
    <row r="24" spans="2:36" s="244" customFormat="1" ht="20.100000000000001" customHeight="1" x14ac:dyDescent="0.55000000000000004">
      <c r="B24" s="240" t="s">
        <v>3</v>
      </c>
      <c r="C24" s="241">
        <v>404</v>
      </c>
      <c r="D24" s="245">
        <f>SUM('Cuota-Pago=Saldo'!AN21)</f>
        <v>-717.16532710250999</v>
      </c>
      <c r="E24" s="243"/>
      <c r="F24" s="240" t="s">
        <v>4</v>
      </c>
      <c r="G24" s="241">
        <v>404</v>
      </c>
      <c r="H24" s="245">
        <f>SUM('Cuota-Pago=Saldo'!AN41)</f>
        <v>-406.85624106291704</v>
      </c>
      <c r="I24" s="243"/>
      <c r="J24" s="240" t="s">
        <v>5</v>
      </c>
      <c r="K24" s="241">
        <v>404</v>
      </c>
      <c r="L24" s="245">
        <f>SUM('Cuota-Pago=Saldo'!AN61)</f>
        <v>-371.80244678337448</v>
      </c>
      <c r="M24" s="243"/>
      <c r="N24" s="240" t="s">
        <v>6</v>
      </c>
      <c r="O24" s="241">
        <v>404</v>
      </c>
      <c r="P24" s="245">
        <f>SUM('Cuota-Pago=Saldo'!AN81)</f>
        <v>-338.43959587045168</v>
      </c>
      <c r="Q24" s="243"/>
      <c r="R24" s="240" t="s">
        <v>7</v>
      </c>
      <c r="S24" s="241">
        <v>404</v>
      </c>
      <c r="T24" s="245">
        <f>SUM('Cuota-Pago=Saldo'!AN101)</f>
        <v>0.55079171461500209</v>
      </c>
      <c r="U24" s="243"/>
      <c r="V24" s="240" t="s">
        <v>8</v>
      </c>
      <c r="W24" s="241">
        <v>404</v>
      </c>
      <c r="X24" s="245">
        <f>SUM('Cuota-Pago=Saldo'!AN121)</f>
        <v>-2592.3736113092491</v>
      </c>
      <c r="Y24" s="243"/>
      <c r="Z24" s="240" t="s">
        <v>9</v>
      </c>
      <c r="AA24" s="241">
        <v>404</v>
      </c>
      <c r="AB24" s="245">
        <f>SUM('Cuota-Pago=Saldo'!AN141)</f>
        <v>-387.75509942213557</v>
      </c>
      <c r="AC24" s="243"/>
      <c r="AD24" s="240" t="s">
        <v>10</v>
      </c>
      <c r="AE24" s="241">
        <v>404</v>
      </c>
      <c r="AF24" s="245">
        <f>SUM('Cuota-Pago=Saldo'!AN161)</f>
        <v>-1123.612306231089</v>
      </c>
      <c r="AG24" s="243"/>
      <c r="AH24" s="240" t="s">
        <v>11</v>
      </c>
      <c r="AI24" s="241">
        <v>404</v>
      </c>
      <c r="AJ24" s="245">
        <f>SUM('Cuota-Pago=Saldo'!AN181)</f>
        <v>-1032.1273499345266</v>
      </c>
    </row>
    <row r="25" spans="2:36" s="244" customFormat="1" ht="20.100000000000001" customHeight="1" x14ac:dyDescent="0.55000000000000004">
      <c r="B25" s="240" t="s">
        <v>3</v>
      </c>
      <c r="C25" s="241">
        <v>501</v>
      </c>
      <c r="D25" s="245">
        <f>SUM('Cuota-Pago=Saldo'!AN22)</f>
        <v>-387.8167149227524</v>
      </c>
      <c r="E25" s="243"/>
      <c r="F25" s="240" t="s">
        <v>4</v>
      </c>
      <c r="G25" s="241">
        <v>501</v>
      </c>
      <c r="H25" s="245">
        <f>SUM('Cuota-Pago=Saldo'!AN42)</f>
        <v>-1794.813640929289</v>
      </c>
      <c r="I25" s="243"/>
      <c r="J25" s="240" t="s">
        <v>5</v>
      </c>
      <c r="K25" s="241">
        <v>501</v>
      </c>
      <c r="L25" s="245">
        <f>SUM('Cuota-Pago=Saldo'!AN62)</f>
        <v>-527.6120866876538</v>
      </c>
      <c r="M25" s="243"/>
      <c r="N25" s="240" t="s">
        <v>6</v>
      </c>
      <c r="O25" s="241">
        <v>501</v>
      </c>
      <c r="P25" s="245">
        <f>SUM('Cuota-Pago=Saldo'!AN82)</f>
        <v>-450.36428698938977</v>
      </c>
      <c r="Q25" s="243"/>
      <c r="R25" s="240" t="s">
        <v>7</v>
      </c>
      <c r="S25" s="241">
        <v>501</v>
      </c>
      <c r="T25" s="245">
        <f>SUM('Cuota-Pago=Saldo'!AN102)</f>
        <v>-376.06198526698677</v>
      </c>
      <c r="U25" s="243"/>
      <c r="V25" s="240" t="s">
        <v>8</v>
      </c>
      <c r="W25" s="241">
        <v>501</v>
      </c>
      <c r="X25" s="245">
        <f>SUM('Cuota-Pago=Saldo'!AN122)</f>
        <v>-385.70536219357422</v>
      </c>
      <c r="Y25" s="243"/>
      <c r="Z25" s="240" t="s">
        <v>9</v>
      </c>
      <c r="AA25" s="241">
        <v>501</v>
      </c>
      <c r="AB25" s="245">
        <f>SUM('Cuota-Pago=Saldo'!AN142)</f>
        <v>-408.77224375963686</v>
      </c>
      <c r="AC25" s="243"/>
      <c r="AD25" s="240" t="s">
        <v>10</v>
      </c>
      <c r="AE25" s="241">
        <v>501</v>
      </c>
      <c r="AF25" s="245">
        <f>SUM('Cuota-Pago=Saldo'!AN162)</f>
        <v>-418.27346704640144</v>
      </c>
      <c r="AG25" s="243"/>
      <c r="AH25" s="240" t="s">
        <v>11</v>
      </c>
      <c r="AI25" s="241">
        <v>501</v>
      </c>
      <c r="AJ25" s="245">
        <f>SUM('Cuota-Pago=Saldo'!AN182)</f>
        <v>-3052.6613447717218</v>
      </c>
    </row>
    <row r="26" spans="2:36" s="244" customFormat="1" ht="20.100000000000001" customHeight="1" x14ac:dyDescent="0.55000000000000004">
      <c r="B26" s="246" t="s">
        <v>3</v>
      </c>
      <c r="C26" s="241">
        <v>502</v>
      </c>
      <c r="D26" s="245">
        <f>SUM('Cuota-Pago=Saldo'!AN23)</f>
        <v>-2.3914815491821173E-3</v>
      </c>
      <c r="E26" s="243"/>
      <c r="F26" s="240" t="s">
        <v>4</v>
      </c>
      <c r="G26" s="241">
        <v>502</v>
      </c>
      <c r="H26" s="245">
        <f>SUM('Cuota-Pago=Saldo'!AN43)</f>
        <v>-395.37095435128748</v>
      </c>
      <c r="I26" s="243"/>
      <c r="J26" s="240" t="s">
        <v>5</v>
      </c>
      <c r="K26" s="241">
        <v>502</v>
      </c>
      <c r="L26" s="245">
        <f>SUM('Cuota-Pago=Saldo'!AN63)</f>
        <v>-711.33555360019341</v>
      </c>
      <c r="M26" s="243"/>
      <c r="N26" s="240" t="s">
        <v>6</v>
      </c>
      <c r="O26" s="241">
        <v>502</v>
      </c>
      <c r="P26" s="245">
        <f>SUM('Cuota-Pago=Saldo'!AN83)</f>
        <v>-391.27890451149216</v>
      </c>
      <c r="Q26" s="243"/>
      <c r="R26" s="240" t="s">
        <v>7</v>
      </c>
      <c r="S26" s="241">
        <v>502</v>
      </c>
      <c r="T26" s="245">
        <f>SUM('Cuota-Pago=Saldo'!AN103)</f>
        <v>-359.06296326631008</v>
      </c>
      <c r="U26" s="243"/>
      <c r="V26" s="240" t="s">
        <v>8</v>
      </c>
      <c r="W26" s="241">
        <v>502</v>
      </c>
      <c r="X26" s="245">
        <f>SUM('Cuota-Pago=Saldo'!AN123)</f>
        <v>-488.76170476661753</v>
      </c>
      <c r="Y26" s="243"/>
      <c r="Z26" s="240" t="s">
        <v>9</v>
      </c>
      <c r="AA26" s="241">
        <v>502</v>
      </c>
      <c r="AB26" s="245">
        <f>SUM('Cuota-Pago=Saldo'!AN143)</f>
        <v>-352.88287299291272</v>
      </c>
      <c r="AC26" s="243"/>
      <c r="AD26" s="240" t="s">
        <v>10</v>
      </c>
      <c r="AE26" s="241">
        <v>502</v>
      </c>
      <c r="AF26" s="245">
        <f>SUM('Cuota-Pago=Saldo'!AN163)</f>
        <v>0.23030821366347709</v>
      </c>
      <c r="AG26" s="243"/>
      <c r="AH26" s="240" t="s">
        <v>11</v>
      </c>
      <c r="AI26" s="241">
        <v>502</v>
      </c>
      <c r="AJ26" s="245">
        <f>SUM('Cuota-Pago=Saldo'!AN183)</f>
        <v>-773.92206393731794</v>
      </c>
    </row>
    <row r="27" spans="2:36" s="244" customFormat="1" ht="20.100000000000001" customHeight="1" x14ac:dyDescent="0.55000000000000004">
      <c r="B27" s="240" t="s">
        <v>3</v>
      </c>
      <c r="C27" s="241">
        <v>503</v>
      </c>
      <c r="D27" s="245">
        <f>SUM('Cuota-Pago=Saldo'!AN24)</f>
        <v>-14.709076987594472</v>
      </c>
      <c r="E27" s="243"/>
      <c r="F27" s="240" t="s">
        <v>4</v>
      </c>
      <c r="G27" s="241">
        <v>503</v>
      </c>
      <c r="H27" s="245">
        <f>SUM('Cuota-Pago=Saldo'!AN44)</f>
        <v>-419.84224617784878</v>
      </c>
      <c r="I27" s="243"/>
      <c r="J27" s="240" t="s">
        <v>5</v>
      </c>
      <c r="K27" s="241">
        <v>503</v>
      </c>
      <c r="L27" s="245">
        <f>SUM('Cuota-Pago=Saldo'!AN64)</f>
        <v>-633.59765039648596</v>
      </c>
      <c r="M27" s="243"/>
      <c r="N27" s="240" t="s">
        <v>6</v>
      </c>
      <c r="O27" s="241">
        <v>503</v>
      </c>
      <c r="P27" s="245">
        <f>SUM('Cuota-Pago=Saldo'!AN84)</f>
        <v>-1434.9070042870803</v>
      </c>
      <c r="Q27" s="243"/>
      <c r="R27" s="240" t="s">
        <v>7</v>
      </c>
      <c r="S27" s="241">
        <v>503</v>
      </c>
      <c r="T27" s="245">
        <f>SUM('Cuota-Pago=Saldo'!AN104)</f>
        <v>-398.19681068522982</v>
      </c>
      <c r="U27" s="243"/>
      <c r="V27" s="240" t="s">
        <v>8</v>
      </c>
      <c r="W27" s="241">
        <v>503</v>
      </c>
      <c r="X27" s="245">
        <f>SUM('Cuota-Pago=Saldo'!AN124)</f>
        <v>-384.19552383339754</v>
      </c>
      <c r="Y27" s="243"/>
      <c r="Z27" s="240" t="s">
        <v>9</v>
      </c>
      <c r="AA27" s="241">
        <v>503</v>
      </c>
      <c r="AB27" s="245">
        <f>SUM('Cuota-Pago=Saldo'!AN144)</f>
        <v>-3.6113384769009826E-3</v>
      </c>
      <c r="AC27" s="243"/>
      <c r="AD27" s="240" t="s">
        <v>10</v>
      </c>
      <c r="AE27" s="241">
        <v>503</v>
      </c>
      <c r="AF27" s="245">
        <f>SUM('Cuota-Pago=Saldo'!AN164)</f>
        <v>-376.29310593733464</v>
      </c>
      <c r="AG27" s="243"/>
      <c r="AH27" s="240" t="s">
        <v>11</v>
      </c>
      <c r="AI27" s="241">
        <v>503</v>
      </c>
      <c r="AJ27" s="245">
        <f>SUM('Cuota-Pago=Saldo'!AN184)</f>
        <v>-406.37893157011979</v>
      </c>
    </row>
    <row r="28" spans="2:36" s="244" customFormat="1" ht="20.100000000000001" customHeight="1" thickBot="1" x14ac:dyDescent="0.6">
      <c r="B28" s="248" t="s">
        <v>3</v>
      </c>
      <c r="C28" s="249">
        <v>504</v>
      </c>
      <c r="D28" s="250">
        <f>SUM('Cuota-Pago=Saldo'!AN25)</f>
        <v>4.4123274783487432E-3</v>
      </c>
      <c r="E28" s="243"/>
      <c r="F28" s="248" t="s">
        <v>4</v>
      </c>
      <c r="G28" s="249">
        <v>504</v>
      </c>
      <c r="H28" s="250">
        <f>SUM('Cuota-Pago=Saldo'!AN45)</f>
        <v>-6.5275925499008736E-4</v>
      </c>
      <c r="I28" s="243"/>
      <c r="J28" s="248" t="s">
        <v>5</v>
      </c>
      <c r="K28" s="249">
        <v>504</v>
      </c>
      <c r="L28" s="250">
        <f>SUM('Cuota-Pago=Saldo'!AN65)</f>
        <v>-401.56693034039051</v>
      </c>
      <c r="M28" s="243"/>
      <c r="N28" s="248" t="s">
        <v>6</v>
      </c>
      <c r="O28" s="249">
        <v>504</v>
      </c>
      <c r="P28" s="250">
        <f>SUM('Cuota-Pago=Saldo'!AN85)</f>
        <v>-430.29439846005079</v>
      </c>
      <c r="Q28" s="243"/>
      <c r="R28" s="248" t="s">
        <v>7</v>
      </c>
      <c r="S28" s="249">
        <v>504</v>
      </c>
      <c r="T28" s="250">
        <f>SUM('Cuota-Pago=Saldo'!AN105)</f>
        <v>-2.9909389774047668E-3</v>
      </c>
      <c r="U28" s="243"/>
      <c r="V28" s="248" t="s">
        <v>8</v>
      </c>
      <c r="W28" s="249">
        <v>504</v>
      </c>
      <c r="X28" s="250">
        <f>SUM('Cuota-Pago=Saldo'!AN125)</f>
        <v>-453.90910184254881</v>
      </c>
      <c r="Y28" s="243"/>
      <c r="Z28" s="248" t="s">
        <v>9</v>
      </c>
      <c r="AA28" s="249">
        <v>504</v>
      </c>
      <c r="AB28" s="250">
        <f>SUM('Cuota-Pago=Saldo'!AN145)</f>
        <v>-352.98099430261379</v>
      </c>
      <c r="AC28" s="243"/>
      <c r="AD28" s="248" t="s">
        <v>10</v>
      </c>
      <c r="AE28" s="249">
        <v>504</v>
      </c>
      <c r="AF28" s="250">
        <f>SUM('Cuota-Pago=Saldo'!AN165)</f>
        <v>-887.80486498057894</v>
      </c>
      <c r="AG28" s="243"/>
      <c r="AH28" s="248" t="s">
        <v>11</v>
      </c>
      <c r="AI28" s="249">
        <v>504</v>
      </c>
      <c r="AJ28" s="250">
        <f>SUM('Cuota-Pago=Saldo'!AN185)</f>
        <v>-1264.2896576651756</v>
      </c>
    </row>
    <row r="29" spans="2:36" s="220" customFormat="1" x14ac:dyDescent="0.4">
      <c r="B29" s="218"/>
      <c r="C29" s="218"/>
      <c r="D29" s="219">
        <f>COUNTIF(D9:D28,"&lt;-1000")</f>
        <v>5</v>
      </c>
      <c r="F29" s="218"/>
      <c r="G29" s="218"/>
      <c r="H29" s="219">
        <f>COUNTIF(H9:H28,"&lt;-1000")</f>
        <v>4</v>
      </c>
      <c r="J29" s="218"/>
      <c r="K29" s="218"/>
      <c r="L29" s="219">
        <f>COUNTIF(L9:L28,"&lt;-1000")</f>
        <v>2</v>
      </c>
      <c r="N29" s="218"/>
      <c r="O29" s="218"/>
      <c r="P29" s="219">
        <f>COUNTIF(P9:P28,"&lt;-1000")</f>
        <v>2</v>
      </c>
      <c r="R29" s="218"/>
      <c r="S29" s="218"/>
      <c r="T29" s="219">
        <f>COUNTIF(T9:T28,"&lt;-1000")</f>
        <v>2</v>
      </c>
      <c r="V29" s="218"/>
      <c r="W29" s="218"/>
      <c r="X29" s="219">
        <f>COUNTIF(X9:X28,"&lt;-1000")</f>
        <v>1</v>
      </c>
      <c r="Z29" s="218"/>
      <c r="AA29" s="218"/>
      <c r="AB29" s="219">
        <f>COUNTIF(AB9:AB28,"&lt;-1000")</f>
        <v>1</v>
      </c>
      <c r="AD29" s="218"/>
      <c r="AE29" s="218"/>
      <c r="AF29" s="219">
        <f>COUNTIF(AF9:AF28,"&lt;-1000")</f>
        <v>2</v>
      </c>
      <c r="AH29" s="218"/>
      <c r="AI29" s="218"/>
      <c r="AJ29" s="219">
        <f>COUNTIF(AJ9:AJ28,"&lt;-1000")</f>
        <v>6</v>
      </c>
    </row>
    <row r="30" spans="2:36" s="224" customFormat="1" ht="142.5" customHeight="1" x14ac:dyDescent="0.4">
      <c r="B30" s="267" t="s">
        <v>346</v>
      </c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25"/>
      <c r="R30" s="267" t="s">
        <v>344</v>
      </c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</row>
    <row r="31" spans="2:36" ht="20.100000000000001" customHeight="1" x14ac:dyDescent="0.4">
      <c r="AJ31" s="207" t="s">
        <v>12</v>
      </c>
    </row>
    <row r="32" spans="2:36" ht="20.100000000000001" customHeight="1" x14ac:dyDescent="0.4"/>
    <row r="33" spans="18:24" ht="20.100000000000001" customHeight="1" x14ac:dyDescent="0.4"/>
    <row r="34" spans="18:24" ht="20.100000000000001" customHeight="1" x14ac:dyDescent="0.55000000000000004">
      <c r="R34" s="266" t="s">
        <v>12</v>
      </c>
      <c r="S34" s="266"/>
      <c r="T34" s="266"/>
      <c r="U34" s="266"/>
      <c r="V34" s="266"/>
      <c r="W34" s="266"/>
      <c r="X34" s="266"/>
    </row>
    <row r="35" spans="18:24" ht="20.100000000000001" customHeight="1" x14ac:dyDescent="0.4"/>
    <row r="36" spans="18:24" ht="20.100000000000001" customHeight="1" x14ac:dyDescent="0.4"/>
    <row r="37" spans="18:24" ht="20.100000000000001" customHeight="1" x14ac:dyDescent="0.4"/>
    <row r="38" spans="18:24" ht="20.100000000000001" customHeight="1" x14ac:dyDescent="0.4"/>
    <row r="39" spans="18:24" ht="20.100000000000001" customHeight="1" x14ac:dyDescent="0.4"/>
    <row r="40" spans="18:24" ht="20.100000000000001" customHeight="1" x14ac:dyDescent="0.4"/>
    <row r="41" spans="18:24" ht="20.100000000000001" customHeight="1" x14ac:dyDescent="0.45">
      <c r="T41" s="264">
        <v>180</v>
      </c>
      <c r="U41" s="264"/>
      <c r="V41" s="264"/>
      <c r="W41" s="264"/>
    </row>
    <row r="42" spans="18:24" ht="20.100000000000001" customHeight="1" x14ac:dyDescent="0.4">
      <c r="S42" s="203" t="s">
        <v>330</v>
      </c>
      <c r="T42" s="221">
        <f>SUM(D29:AJ29)</f>
        <v>25</v>
      </c>
      <c r="V42" s="263" cm="1">
        <f t="array" ref="V42">MMULT(T42*100,1/T41)/100</f>
        <v>0.1388888888888889</v>
      </c>
      <c r="W42" s="263"/>
    </row>
    <row r="43" spans="18:24" ht="20.100000000000001" customHeight="1" x14ac:dyDescent="0.4">
      <c r="S43" s="203" t="s">
        <v>331</v>
      </c>
      <c r="T43" s="221">
        <f>SUM(-T42,T41)</f>
        <v>155</v>
      </c>
      <c r="V43" s="263" cm="1">
        <f t="array" ref="V43">MMULT(T43*100,1/T41)/100</f>
        <v>0.86111111111111116</v>
      </c>
      <c r="W43" s="263"/>
    </row>
    <row r="44" spans="18:24" ht="20.100000000000001" customHeight="1" x14ac:dyDescent="0.4"/>
    <row r="45" spans="18:24" ht="20.100000000000001" customHeight="1" x14ac:dyDescent="0.4">
      <c r="S45" s="265">
        <f ca="1">TODAY()</f>
        <v>45736</v>
      </c>
      <c r="T45" s="265"/>
      <c r="U45" s="265"/>
      <c r="V45" s="265"/>
    </row>
    <row r="46" spans="18:24" ht="20.100000000000001" customHeight="1" x14ac:dyDescent="0.4"/>
    <row r="47" spans="18:24" ht="20.100000000000001" customHeight="1" x14ac:dyDescent="0.4"/>
    <row r="48" spans="18:24" ht="20.100000000000001" customHeight="1" x14ac:dyDescent="0.4"/>
    <row r="49" spans="4:16" ht="20.100000000000001" customHeight="1" x14ac:dyDescent="0.4"/>
    <row r="50" spans="4:16" ht="20.100000000000001" customHeight="1" x14ac:dyDescent="0.4"/>
    <row r="51" spans="4:16" ht="20.100000000000001" customHeight="1" x14ac:dyDescent="0.4"/>
    <row r="52" spans="4:16" ht="20.100000000000001" customHeight="1" x14ac:dyDescent="0.4"/>
    <row r="53" spans="4:16" x14ac:dyDescent="0.4">
      <c r="N53" s="206"/>
      <c r="O53" s="208"/>
      <c r="P53" s="209"/>
    </row>
    <row r="54" spans="4:16" ht="15" customHeight="1" x14ac:dyDescent="0.4"/>
    <row r="55" spans="4:16" ht="15.75" customHeight="1" x14ac:dyDescent="0.4"/>
    <row r="56" spans="4:16" ht="20.100000000000001" customHeight="1" x14ac:dyDescent="0.4"/>
    <row r="57" spans="4:16" ht="20.100000000000001" customHeight="1" x14ac:dyDescent="0.4"/>
    <row r="58" spans="4:16" ht="20.100000000000001" customHeight="1" x14ac:dyDescent="0.4"/>
    <row r="59" spans="4:16" ht="20.100000000000001" customHeight="1" x14ac:dyDescent="0.4"/>
    <row r="60" spans="4:16" ht="20.100000000000001" customHeight="1" x14ac:dyDescent="0.4">
      <c r="D60" s="219"/>
      <c r="E60" s="219"/>
      <c r="F60" s="219"/>
      <c r="G60" s="219"/>
      <c r="H60" s="219"/>
      <c r="I60" s="219"/>
      <c r="J60" s="219"/>
      <c r="K60" s="219"/>
      <c r="L60" s="219"/>
    </row>
    <row r="61" spans="4:16" ht="20.100000000000001" customHeight="1" x14ac:dyDescent="0.4"/>
    <row r="62" spans="4:16" ht="20.100000000000001" customHeight="1" x14ac:dyDescent="0.4"/>
    <row r="63" spans="4:16" ht="20.100000000000001" customHeight="1" x14ac:dyDescent="0.4"/>
    <row r="64" spans="4:16" ht="20.100000000000001" customHeight="1" x14ac:dyDescent="0.4"/>
    <row r="65" spans="4:36" ht="20.100000000000001" customHeight="1" x14ac:dyDescent="0.4"/>
    <row r="66" spans="4:36" ht="20.100000000000001" customHeight="1" x14ac:dyDescent="0.4"/>
    <row r="67" spans="4:36" ht="20.100000000000001" customHeight="1" x14ac:dyDescent="0.4">
      <c r="D67" s="219">
        <f>COUNTIF(D47:D66,"&lt;-700")</f>
        <v>0</v>
      </c>
      <c r="E67" s="220"/>
      <c r="F67" s="218"/>
      <c r="G67" s="218"/>
      <c r="H67" s="219">
        <f>COUNTIF(H47:H66,"&lt;-700")</f>
        <v>0</v>
      </c>
      <c r="I67" s="220"/>
      <c r="J67" s="218"/>
      <c r="K67" s="218"/>
      <c r="L67" s="219">
        <f>COUNTIF(L47:L66,"&lt;-700")</f>
        <v>0</v>
      </c>
      <c r="M67" s="220"/>
      <c r="N67" s="218"/>
      <c r="O67" s="218"/>
      <c r="P67" s="219">
        <f>COUNTIF(P47:P66,"&lt;-700")</f>
        <v>0</v>
      </c>
      <c r="Q67" s="220"/>
      <c r="R67" s="218"/>
      <c r="S67" s="218"/>
      <c r="T67" s="219">
        <f>COUNTIF(T47:T66,"&lt;-700")</f>
        <v>0</v>
      </c>
      <c r="U67" s="220"/>
      <c r="V67" s="218"/>
      <c r="W67" s="218"/>
      <c r="X67" s="219">
        <f>COUNTIF(X47:X66,"&lt;-700")</f>
        <v>0</v>
      </c>
      <c r="Y67" s="220"/>
      <c r="Z67" s="218"/>
      <c r="AA67" s="218"/>
      <c r="AB67" s="219">
        <f>COUNTIF(AB47:AB66,"&lt;-700")</f>
        <v>0</v>
      </c>
      <c r="AC67" s="220"/>
      <c r="AD67" s="218"/>
      <c r="AE67" s="218"/>
      <c r="AF67" s="219">
        <f>COUNTIF(AF47:AF66,"&lt;-700")</f>
        <v>0</v>
      </c>
      <c r="AG67" s="220"/>
      <c r="AH67" s="218"/>
      <c r="AI67" s="218"/>
      <c r="AJ67" s="219">
        <f>COUNTIF(AJ47:AJ66,"&lt;-700")</f>
        <v>0</v>
      </c>
    </row>
    <row r="68" spans="4:36" ht="20.100000000000001" customHeight="1" x14ac:dyDescent="0.4"/>
    <row r="69" spans="4:36" ht="20.100000000000001" customHeight="1" x14ac:dyDescent="0.4"/>
    <row r="70" spans="4:36" ht="20.100000000000001" customHeight="1" x14ac:dyDescent="0.4"/>
    <row r="71" spans="4:36" ht="20.100000000000001" customHeight="1" x14ac:dyDescent="0.4"/>
    <row r="72" spans="4:36" ht="20.100000000000001" customHeight="1" x14ac:dyDescent="0.4"/>
    <row r="73" spans="4:36" ht="20.100000000000001" customHeight="1" x14ac:dyDescent="0.4"/>
    <row r="74" spans="4:36" ht="20.100000000000001" customHeight="1" x14ac:dyDescent="0.4"/>
    <row r="75" spans="4:36" ht="20.100000000000001" customHeight="1" x14ac:dyDescent="0.4"/>
    <row r="77" spans="4:36" ht="15" customHeight="1" x14ac:dyDescent="0.4"/>
    <row r="79" spans="4:36" ht="20.100000000000001" customHeight="1" x14ac:dyDescent="0.4"/>
    <row r="80" spans="4:36" ht="20.100000000000001" customHeight="1" x14ac:dyDescent="0.4"/>
    <row r="81" spans="5:8" ht="20.100000000000001" customHeight="1" x14ac:dyDescent="0.4"/>
    <row r="82" spans="5:8" ht="20.100000000000001" customHeight="1" x14ac:dyDescent="0.4"/>
    <row r="83" spans="5:8" ht="20.100000000000001" customHeight="1" x14ac:dyDescent="0.4"/>
    <row r="84" spans="5:8" ht="20.100000000000001" customHeight="1" x14ac:dyDescent="0.4"/>
    <row r="85" spans="5:8" ht="20.100000000000001" customHeight="1" x14ac:dyDescent="0.4"/>
    <row r="86" spans="5:8" ht="20.100000000000001" customHeight="1" x14ac:dyDescent="0.4"/>
    <row r="87" spans="5:8" ht="20.100000000000001" customHeight="1" x14ac:dyDescent="0.4"/>
    <row r="88" spans="5:8" s="210" customFormat="1" ht="20.100000000000001" customHeight="1" x14ac:dyDescent="0.4">
      <c r="E88" s="203"/>
      <c r="F88" s="203"/>
      <c r="G88" s="203"/>
      <c r="H88" s="203"/>
    </row>
    <row r="89" spans="5:8" s="210" customFormat="1" ht="20.100000000000001" customHeight="1" x14ac:dyDescent="0.4">
      <c r="E89" s="203"/>
      <c r="F89" s="203"/>
      <c r="G89" s="203"/>
      <c r="H89" s="203"/>
    </row>
    <row r="90" spans="5:8" s="210" customFormat="1" ht="20.100000000000001" customHeight="1" x14ac:dyDescent="0.4">
      <c r="E90" s="203"/>
      <c r="F90" s="203"/>
      <c r="G90" s="203"/>
      <c r="H90" s="203"/>
    </row>
    <row r="91" spans="5:8" s="210" customFormat="1" ht="20.100000000000001" customHeight="1" x14ac:dyDescent="0.4">
      <c r="E91" s="203"/>
      <c r="F91" s="203"/>
      <c r="G91" s="203"/>
      <c r="H91" s="203"/>
    </row>
    <row r="92" spans="5:8" s="210" customFormat="1" ht="20.100000000000001" customHeight="1" x14ac:dyDescent="0.4">
      <c r="E92" s="203"/>
      <c r="F92" s="203"/>
      <c r="G92" s="203"/>
      <c r="H92" s="203"/>
    </row>
    <row r="93" spans="5:8" s="210" customFormat="1" ht="20.100000000000001" customHeight="1" x14ac:dyDescent="0.4">
      <c r="E93" s="203"/>
      <c r="F93" s="203"/>
      <c r="G93" s="203"/>
      <c r="H93" s="203"/>
    </row>
    <row r="94" spans="5:8" s="210" customFormat="1" ht="20.100000000000001" customHeight="1" x14ac:dyDescent="0.4">
      <c r="E94" s="203"/>
      <c r="F94" s="203"/>
      <c r="G94" s="203"/>
      <c r="H94" s="203"/>
    </row>
    <row r="95" spans="5:8" s="210" customFormat="1" ht="20.100000000000001" customHeight="1" x14ac:dyDescent="0.4">
      <c r="E95" s="203"/>
      <c r="F95" s="203"/>
      <c r="G95" s="203"/>
      <c r="H95" s="203"/>
    </row>
    <row r="96" spans="5:8" s="210" customFormat="1" ht="20.100000000000001" customHeight="1" x14ac:dyDescent="0.4">
      <c r="E96" s="203"/>
      <c r="F96" s="203"/>
      <c r="G96" s="203"/>
      <c r="H96" s="203"/>
    </row>
    <row r="97" spans="5:8" s="210" customFormat="1" ht="20.100000000000001" customHeight="1" x14ac:dyDescent="0.4">
      <c r="E97" s="203"/>
      <c r="F97" s="203"/>
      <c r="G97" s="203"/>
      <c r="H97" s="203"/>
    </row>
    <row r="98" spans="5:8" s="210" customFormat="1" ht="20.100000000000001" customHeight="1" x14ac:dyDescent="0.4">
      <c r="E98" s="203"/>
      <c r="F98" s="203"/>
      <c r="G98" s="203"/>
      <c r="H98" s="203"/>
    </row>
    <row r="99" spans="5:8" s="210" customFormat="1" x14ac:dyDescent="0.4">
      <c r="E99" s="203"/>
      <c r="F99" s="203"/>
      <c r="G99" s="203"/>
      <c r="H99" s="203"/>
    </row>
    <row r="100" spans="5:8" s="210" customFormat="1" ht="15" customHeight="1" x14ac:dyDescent="0.4">
      <c r="E100" s="203"/>
      <c r="F100" s="203"/>
      <c r="G100" s="203"/>
      <c r="H100" s="203"/>
    </row>
    <row r="101" spans="5:8" s="210" customFormat="1" x14ac:dyDescent="0.4">
      <c r="E101" s="203"/>
      <c r="F101" s="203"/>
      <c r="G101" s="203"/>
      <c r="H101" s="203"/>
    </row>
    <row r="102" spans="5:8" ht="20.100000000000001" customHeight="1" x14ac:dyDescent="0.4"/>
    <row r="103" spans="5:8" ht="20.100000000000001" customHeight="1" x14ac:dyDescent="0.4"/>
    <row r="104" spans="5:8" ht="20.100000000000001" customHeight="1" x14ac:dyDescent="0.4"/>
    <row r="105" spans="5:8" ht="20.100000000000001" customHeight="1" x14ac:dyDescent="0.4"/>
    <row r="106" spans="5:8" ht="20.100000000000001" customHeight="1" x14ac:dyDescent="0.4"/>
    <row r="107" spans="5:8" ht="20.100000000000001" customHeight="1" x14ac:dyDescent="0.4"/>
    <row r="108" spans="5:8" ht="20.100000000000001" customHeight="1" x14ac:dyDescent="0.4"/>
    <row r="109" spans="5:8" ht="20.100000000000001" customHeight="1" x14ac:dyDescent="0.4"/>
    <row r="110" spans="5:8" ht="20.100000000000001" customHeight="1" x14ac:dyDescent="0.4"/>
    <row r="111" spans="5:8" ht="20.100000000000001" customHeight="1" x14ac:dyDescent="0.4"/>
    <row r="112" spans="5:8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3" ht="15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spans="5:8" ht="20.100000000000001" customHeight="1" x14ac:dyDescent="0.4"/>
    <row r="130" spans="5:8" ht="20.100000000000001" customHeight="1" x14ac:dyDescent="0.4"/>
    <row r="131" spans="5:8" ht="20.100000000000001" customHeight="1" x14ac:dyDescent="0.4"/>
    <row r="132" spans="5:8" s="210" customFormat="1" ht="20.100000000000001" customHeight="1" x14ac:dyDescent="0.4">
      <c r="E132" s="203"/>
      <c r="F132" s="203"/>
      <c r="G132" s="203"/>
      <c r="H132" s="203"/>
    </row>
    <row r="133" spans="5:8" s="210" customFormat="1" ht="20.100000000000001" customHeight="1" x14ac:dyDescent="0.4">
      <c r="E133" s="203"/>
      <c r="F133" s="203"/>
      <c r="G133" s="203"/>
      <c r="H133" s="203"/>
    </row>
    <row r="134" spans="5:8" s="210" customFormat="1" ht="20.100000000000001" customHeight="1" x14ac:dyDescent="0.4">
      <c r="E134" s="203"/>
      <c r="F134" s="203"/>
      <c r="G134" s="203"/>
      <c r="H134" s="203"/>
    </row>
    <row r="135" spans="5:8" s="210" customFormat="1" ht="20.100000000000001" customHeight="1" x14ac:dyDescent="0.4">
      <c r="E135" s="203"/>
      <c r="F135" s="203"/>
      <c r="G135" s="203"/>
      <c r="H135" s="203"/>
    </row>
    <row r="136" spans="5:8" s="210" customFormat="1" ht="20.100000000000001" customHeight="1" x14ac:dyDescent="0.4">
      <c r="E136" s="203"/>
      <c r="F136" s="203"/>
      <c r="G136" s="203"/>
      <c r="H136" s="203"/>
    </row>
    <row r="137" spans="5:8" s="210" customFormat="1" ht="20.100000000000001" customHeight="1" x14ac:dyDescent="0.4">
      <c r="E137" s="203"/>
      <c r="F137" s="203"/>
      <c r="G137" s="203"/>
      <c r="H137" s="203"/>
    </row>
    <row r="138" spans="5:8" s="210" customFormat="1" ht="20.100000000000001" customHeight="1" x14ac:dyDescent="0.4">
      <c r="E138" s="203"/>
      <c r="F138" s="203"/>
      <c r="G138" s="203"/>
      <c r="H138" s="203"/>
    </row>
    <row r="139" spans="5:8" s="210" customFormat="1" ht="20.100000000000001" customHeight="1" x14ac:dyDescent="0.4">
      <c r="E139" s="203"/>
      <c r="F139" s="203"/>
      <c r="G139" s="203"/>
      <c r="H139" s="203"/>
    </row>
    <row r="140" spans="5:8" s="210" customFormat="1" ht="20.100000000000001" customHeight="1" x14ac:dyDescent="0.4">
      <c r="E140" s="203"/>
      <c r="F140" s="203"/>
      <c r="G140" s="203"/>
      <c r="H140" s="203"/>
    </row>
    <row r="141" spans="5:8" s="210" customFormat="1" ht="20.100000000000001" customHeight="1" x14ac:dyDescent="0.4">
      <c r="E141" s="203"/>
      <c r="F141" s="203"/>
      <c r="G141" s="203"/>
      <c r="H141" s="203"/>
    </row>
    <row r="142" spans="5:8" s="210" customFormat="1" ht="20.100000000000001" customHeight="1" x14ac:dyDescent="0.4">
      <c r="E142" s="203"/>
      <c r="F142" s="203"/>
      <c r="G142" s="203"/>
      <c r="H142" s="203"/>
    </row>
    <row r="143" spans="5:8" s="210" customFormat="1" ht="20.100000000000001" customHeight="1" x14ac:dyDescent="0.4">
      <c r="E143" s="203"/>
      <c r="F143" s="203"/>
      <c r="G143" s="203"/>
      <c r="H143" s="203"/>
    </row>
    <row r="144" spans="5:8" s="210" customFormat="1" ht="20.100000000000001" customHeight="1" x14ac:dyDescent="0.4">
      <c r="E144" s="203"/>
      <c r="F144" s="203"/>
      <c r="G144" s="203"/>
      <c r="H144" s="203"/>
    </row>
    <row r="145" spans="5:8" s="210" customFormat="1" x14ac:dyDescent="0.4">
      <c r="E145" s="203"/>
      <c r="F145" s="203"/>
      <c r="G145" s="203"/>
      <c r="H145" s="203"/>
    </row>
    <row r="146" spans="5:8" ht="15" customHeight="1" x14ac:dyDescent="0.4"/>
    <row r="148" spans="5:8" ht="20.100000000000001" customHeight="1" x14ac:dyDescent="0.4"/>
    <row r="149" spans="5:8" ht="20.100000000000001" customHeight="1" x14ac:dyDescent="0.4"/>
    <row r="150" spans="5:8" ht="20.100000000000001" customHeight="1" x14ac:dyDescent="0.4"/>
    <row r="151" spans="5:8" ht="20.100000000000001" customHeight="1" x14ac:dyDescent="0.4"/>
    <row r="152" spans="5:8" ht="20.100000000000001" customHeight="1" x14ac:dyDescent="0.4"/>
    <row r="153" spans="5:8" ht="20.100000000000001" customHeight="1" x14ac:dyDescent="0.4"/>
    <row r="154" spans="5:8" ht="20.100000000000001" customHeight="1" x14ac:dyDescent="0.4"/>
    <row r="155" spans="5:8" ht="20.100000000000001" customHeight="1" x14ac:dyDescent="0.4"/>
    <row r="156" spans="5:8" ht="20.100000000000001" customHeight="1" x14ac:dyDescent="0.4"/>
    <row r="157" spans="5:8" ht="20.100000000000001" customHeight="1" x14ac:dyDescent="0.4"/>
    <row r="158" spans="5:8" ht="20.100000000000001" customHeight="1" x14ac:dyDescent="0.4"/>
    <row r="159" spans="5:8" ht="20.100000000000001" customHeight="1" x14ac:dyDescent="0.4"/>
    <row r="160" spans="5:8" ht="20.100000000000001" customHeight="1" x14ac:dyDescent="0.4"/>
    <row r="161" spans="2:4" ht="20.100000000000001" customHeight="1" x14ac:dyDescent="0.4">
      <c r="B161" s="203"/>
      <c r="D161" s="203"/>
    </row>
    <row r="162" spans="2:4" ht="20.100000000000001" customHeight="1" x14ac:dyDescent="0.4"/>
    <row r="163" spans="2:4" ht="20.100000000000001" customHeight="1" x14ac:dyDescent="0.4"/>
    <row r="164" spans="2:4" ht="20.100000000000001" customHeight="1" x14ac:dyDescent="0.4"/>
    <row r="165" spans="2:4" ht="20.100000000000001" customHeight="1" x14ac:dyDescent="0.4"/>
    <row r="166" spans="2:4" ht="20.100000000000001" customHeight="1" x14ac:dyDescent="0.4"/>
    <row r="167" spans="2:4" ht="20.100000000000001" customHeight="1" x14ac:dyDescent="0.4"/>
    <row r="169" spans="2:4" ht="15" customHeight="1" x14ac:dyDescent="0.4"/>
    <row r="171" spans="2:4" ht="20.100000000000001" customHeight="1" x14ac:dyDescent="0.4"/>
    <row r="172" spans="2:4" ht="20.100000000000001" customHeight="1" x14ac:dyDescent="0.4"/>
    <row r="173" spans="2:4" ht="20.100000000000001" customHeight="1" x14ac:dyDescent="0.4"/>
    <row r="174" spans="2:4" ht="20.100000000000001" customHeight="1" x14ac:dyDescent="0.4"/>
    <row r="175" spans="2:4" ht="20.100000000000001" customHeight="1" x14ac:dyDescent="0.4"/>
    <row r="176" spans="2:4" ht="20.100000000000001" customHeight="1" x14ac:dyDescent="0.4"/>
    <row r="177" spans="2:4" ht="20.100000000000001" customHeight="1" x14ac:dyDescent="0.4"/>
    <row r="178" spans="2:4" ht="20.100000000000001" customHeight="1" x14ac:dyDescent="0.4"/>
    <row r="179" spans="2:4" ht="20.100000000000001" customHeight="1" x14ac:dyDescent="0.4"/>
    <row r="180" spans="2:4" ht="20.100000000000001" customHeight="1" x14ac:dyDescent="0.4"/>
    <row r="181" spans="2:4" ht="20.100000000000001" customHeight="1" x14ac:dyDescent="0.4"/>
    <row r="182" spans="2:4" ht="20.100000000000001" customHeight="1" x14ac:dyDescent="0.4"/>
    <row r="183" spans="2:4" ht="20.100000000000001" customHeight="1" x14ac:dyDescent="0.4"/>
    <row r="184" spans="2:4" ht="20.100000000000001" customHeight="1" x14ac:dyDescent="0.4"/>
    <row r="185" spans="2:4" ht="20.100000000000001" customHeight="1" x14ac:dyDescent="0.4"/>
    <row r="186" spans="2:4" ht="20.100000000000001" customHeight="1" x14ac:dyDescent="0.4"/>
    <row r="187" spans="2:4" ht="20.100000000000001" customHeight="1" x14ac:dyDescent="0.4"/>
    <row r="188" spans="2:4" ht="20.100000000000001" customHeight="1" x14ac:dyDescent="0.4"/>
    <row r="189" spans="2:4" ht="20.100000000000001" customHeight="1" x14ac:dyDescent="0.4"/>
    <row r="190" spans="2:4" ht="20.100000000000001" customHeight="1" x14ac:dyDescent="0.4"/>
    <row r="191" spans="2:4" x14ac:dyDescent="0.4">
      <c r="B191" s="211"/>
      <c r="C191" s="211"/>
      <c r="D191" s="212"/>
    </row>
  </sheetData>
  <mergeCells count="17">
    <mergeCell ref="B30:P30"/>
    <mergeCell ref="R30:AJ30"/>
    <mergeCell ref="B2:AJ2"/>
    <mergeCell ref="B4:D4"/>
    <mergeCell ref="B5:D5"/>
    <mergeCell ref="E5:H5"/>
    <mergeCell ref="E4:H4"/>
    <mergeCell ref="W4:Z4"/>
    <mergeCell ref="O6:Q6"/>
    <mergeCell ref="AH5:AJ5"/>
    <mergeCell ref="AC4:AJ4"/>
    <mergeCell ref="AD5:AG5"/>
    <mergeCell ref="V42:W42"/>
    <mergeCell ref="V43:W43"/>
    <mergeCell ref="T41:W41"/>
    <mergeCell ref="S45:V45"/>
    <mergeCell ref="R34:X34"/>
  </mergeCells>
  <conditionalFormatting sqref="C9:AJ28">
    <cfRule type="cellIs" dxfId="21" priority="4" operator="lessThan">
      <formula>-1000</formula>
    </cfRule>
  </conditionalFormatting>
  <conditionalFormatting sqref="D9:D28">
    <cfRule type="cellIs" dxfId="20" priority="1" operator="between">
      <formula>0</formula>
      <formula>-0.01</formula>
    </cfRule>
  </conditionalFormatting>
  <conditionalFormatting sqref="H9:H28 L9:L28 P9:P28 T9:T28 X9:X28 AB9:AB28 AF9:AF28 AJ9:AJ28">
    <cfRule type="cellIs" dxfId="19" priority="5" operator="between">
      <formula>-1</formula>
      <formula>1</formula>
    </cfRule>
  </conditionalFormatting>
  <hyperlinks>
    <hyperlink ref="AC4" r:id="rId1" display="https://busquedas.elperuano.pe/dispositivo/NL/2181939-6_x000a_Decreto Legislativo Nº 1568 Publicado 28/May/2023_x000a_" xr:uid="{6900CB7B-65DA-45A8-94B0-AB6ABEAC9B13}"/>
  </hyperlinks>
  <pageMargins left="0.31496062992125984" right="0.31496062992125984" top="0.94488188976377963" bottom="0.35433070866141736" header="0.31496062992125984" footer="0.31496062992125984"/>
  <pageSetup paperSize="9" scale="55" orientation="landscape" verticalDpi="360" r:id="rId2"/>
  <rowBreaks count="6" manualBreakCount="6">
    <brk id="53" max="16383" man="1"/>
    <brk id="76" max="16383" man="1"/>
    <brk id="99" max="16383" man="1"/>
    <brk id="122" max="16383" man="1"/>
    <brk id="145" max="16383" man="1"/>
    <brk id="16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D197"/>
  <sheetViews>
    <sheetView zoomScale="85" zoomScaleNormal="85" workbookViewId="0">
      <pane xSplit="5" ySplit="2" topLeftCell="F3" activePane="bottomRight" state="frozen"/>
      <selection activeCell="B1" sqref="B1"/>
      <selection pane="topRight" activeCell="F1" sqref="F1"/>
      <selection pane="bottomLeft" activeCell="B3" sqref="B3"/>
      <selection pane="bottomRight" activeCell="R1" sqref="R1"/>
    </sheetView>
  </sheetViews>
  <sheetFormatPr baseColWidth="10" defaultRowHeight="14.65" x14ac:dyDescent="0.45"/>
  <cols>
    <col min="1" max="1" width="65.1328125" hidden="1" customWidth="1"/>
    <col min="2" max="2" width="3.3984375" bestFit="1" customWidth="1"/>
    <col min="3" max="3" width="7.1328125" style="111" bestFit="1" customWidth="1"/>
    <col min="4" max="4" width="6.265625" bestFit="1" customWidth="1"/>
    <col min="5" max="5" width="8.3984375" style="59" hidden="1" customWidth="1"/>
    <col min="6" max="18" width="8.86328125" style="6" customWidth="1"/>
    <col min="19" max="19" width="7.265625" style="72" customWidth="1"/>
    <col min="20" max="20" width="7.265625" style="62" customWidth="1"/>
    <col min="21" max="21" width="7.73046875" style="62" bestFit="1" customWidth="1"/>
    <col min="24" max="24" width="14.59765625" bestFit="1" customWidth="1"/>
  </cols>
  <sheetData>
    <row r="1" spans="1:23" s="6" customFormat="1" ht="27.75" customHeight="1" x14ac:dyDescent="0.45">
      <c r="C1" s="110">
        <v>2025</v>
      </c>
      <c r="E1" s="55"/>
      <c r="F1" s="56" t="s">
        <v>73</v>
      </c>
      <c r="G1" s="56" t="s">
        <v>74</v>
      </c>
      <c r="H1" s="56" t="s">
        <v>75</v>
      </c>
      <c r="I1" s="56" t="s">
        <v>76</v>
      </c>
      <c r="J1" s="56" t="s">
        <v>77</v>
      </c>
      <c r="K1" s="56" t="s">
        <v>78</v>
      </c>
      <c r="L1" s="56" t="s">
        <v>79</v>
      </c>
      <c r="M1" s="56" t="s">
        <v>80</v>
      </c>
      <c r="N1" s="56" t="s">
        <v>81</v>
      </c>
      <c r="O1" s="56" t="s">
        <v>82</v>
      </c>
      <c r="P1" s="56" t="s">
        <v>83</v>
      </c>
      <c r="Q1" s="56" t="s">
        <v>84</v>
      </c>
      <c r="R1" s="217" t="s">
        <v>329</v>
      </c>
      <c r="S1" s="79"/>
      <c r="T1" s="58"/>
      <c r="U1" s="58"/>
    </row>
    <row r="2" spans="1:23" hidden="1" x14ac:dyDescent="0.45">
      <c r="P2" s="46" t="s">
        <v>85</v>
      </c>
      <c r="Q2" s="60">
        <v>350</v>
      </c>
    </row>
    <row r="3" spans="1:23" ht="20.100000000000001" customHeight="1" x14ac:dyDescent="0.45">
      <c r="A3" s="63" t="s">
        <v>86</v>
      </c>
      <c r="B3" s="64">
        <v>1</v>
      </c>
      <c r="C3" s="112" t="s">
        <v>3</v>
      </c>
      <c r="D3" s="65">
        <v>101</v>
      </c>
      <c r="E3" s="66">
        <v>0</v>
      </c>
      <c r="F3" s="80">
        <v>325.81</v>
      </c>
      <c r="G3" s="80">
        <v>300.58999999999997</v>
      </c>
      <c r="H3" s="80"/>
      <c r="I3" s="80"/>
      <c r="J3" s="80"/>
      <c r="K3" s="80"/>
      <c r="L3" s="80"/>
      <c r="M3" s="80"/>
      <c r="N3" s="80"/>
      <c r="O3" s="80"/>
      <c r="P3" s="80"/>
      <c r="Q3" s="80"/>
      <c r="R3" s="83">
        <f>SUM('Cuota-Pago=Saldo'!AN6)</f>
        <v>-444.12005947131325</v>
      </c>
      <c r="T3" s="62">
        <f>COUNTIF(R3:R22,"&gt;0")</f>
        <v>1</v>
      </c>
      <c r="U3" s="67"/>
    </row>
    <row r="4" spans="1:23" ht="20.100000000000001" customHeight="1" x14ac:dyDescent="0.45">
      <c r="A4" s="63" t="s">
        <v>87</v>
      </c>
      <c r="B4" s="64">
        <v>2</v>
      </c>
      <c r="C4" s="112" t="s">
        <v>3</v>
      </c>
      <c r="D4" s="65">
        <v>102</v>
      </c>
      <c r="E4" s="66">
        <v>0</v>
      </c>
      <c r="F4" s="80">
        <v>350</v>
      </c>
      <c r="G4" s="80">
        <v>350</v>
      </c>
      <c r="H4" s="80">
        <v>350</v>
      </c>
      <c r="I4" s="80"/>
      <c r="J4" s="80"/>
      <c r="K4" s="80"/>
      <c r="L4" s="80"/>
      <c r="M4" s="80"/>
      <c r="N4" s="80"/>
      <c r="O4" s="80"/>
      <c r="P4" s="80"/>
      <c r="Q4" s="80"/>
      <c r="R4" s="83">
        <f>SUM('Cuota-Pago=Saldo'!AN7)</f>
        <v>-0.7389867214625383</v>
      </c>
      <c r="T4" s="62">
        <f>COUNTIF(R3:R22,"&lt;0")</f>
        <v>19</v>
      </c>
      <c r="U4" s="68"/>
    </row>
    <row r="5" spans="1:23" ht="20.100000000000001" customHeight="1" x14ac:dyDescent="0.45">
      <c r="A5" s="69" t="s">
        <v>88</v>
      </c>
      <c r="B5" s="64">
        <v>3</v>
      </c>
      <c r="C5" s="112" t="s">
        <v>3</v>
      </c>
      <c r="D5" s="65">
        <v>103</v>
      </c>
      <c r="E5" s="66">
        <v>0</v>
      </c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3">
        <f>SUM('Cuota-Pago=Saldo'!AN8)</f>
        <v>-1508.5620173990819</v>
      </c>
      <c r="T5" s="62">
        <f>SUM(T3)-20</f>
        <v>-19</v>
      </c>
      <c r="U5" s="67"/>
    </row>
    <row r="6" spans="1:23" ht="20.100000000000001" customHeight="1" x14ac:dyDescent="0.45">
      <c r="A6" s="69" t="s">
        <v>89</v>
      </c>
      <c r="B6" s="64">
        <v>4</v>
      </c>
      <c r="C6" s="112" t="s">
        <v>3</v>
      </c>
      <c r="D6" s="65">
        <v>104</v>
      </c>
      <c r="E6" s="66">
        <v>0</v>
      </c>
      <c r="F6" s="80">
        <v>350</v>
      </c>
      <c r="G6" s="80">
        <v>350</v>
      </c>
      <c r="H6" s="80"/>
      <c r="I6" s="80"/>
      <c r="J6" s="80"/>
      <c r="K6" s="80"/>
      <c r="L6" s="80"/>
      <c r="M6" s="80"/>
      <c r="N6" s="80"/>
      <c r="O6" s="80"/>
      <c r="P6" s="80"/>
      <c r="Q6" s="80"/>
      <c r="R6" s="83">
        <f>SUM('Cuota-Pago=Saldo'!AN9)</f>
        <v>-284.51513255220482</v>
      </c>
    </row>
    <row r="7" spans="1:23" ht="20.100000000000001" customHeight="1" x14ac:dyDescent="0.45">
      <c r="A7" s="63" t="s">
        <v>90</v>
      </c>
      <c r="B7" s="64">
        <v>5</v>
      </c>
      <c r="C7" s="112" t="s">
        <v>3</v>
      </c>
      <c r="D7" s="65">
        <v>201</v>
      </c>
      <c r="E7" s="66">
        <v>0</v>
      </c>
      <c r="F7" s="80">
        <v>332.39</v>
      </c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3">
        <f>SUM('Cuota-Pago=Saldo'!AN10)</f>
        <v>-743.7622915913463</v>
      </c>
      <c r="V7" s="70"/>
    </row>
    <row r="8" spans="1:23" ht="20.100000000000001" customHeight="1" x14ac:dyDescent="0.45">
      <c r="A8" s="63" t="s">
        <v>91</v>
      </c>
      <c r="B8" s="64">
        <v>6</v>
      </c>
      <c r="C8" s="112" t="s">
        <v>3</v>
      </c>
      <c r="D8" s="65">
        <v>202</v>
      </c>
      <c r="E8" s="66">
        <v>0</v>
      </c>
      <c r="F8" s="80"/>
      <c r="G8" s="80">
        <v>395.39</v>
      </c>
      <c r="H8" s="80"/>
      <c r="I8" s="80"/>
      <c r="J8" s="80"/>
      <c r="K8" s="80"/>
      <c r="L8" s="80"/>
      <c r="M8" s="80"/>
      <c r="N8" s="80"/>
      <c r="O8" s="80"/>
      <c r="P8" s="80"/>
      <c r="Q8" s="80"/>
      <c r="R8" s="83">
        <f>SUM('Cuota-Pago=Saldo'!AN11)</f>
        <v>-386.55326788083198</v>
      </c>
    </row>
    <row r="9" spans="1:23" ht="20.100000000000001" customHeight="1" x14ac:dyDescent="0.45">
      <c r="A9" s="69" t="s">
        <v>92</v>
      </c>
      <c r="B9" s="64">
        <v>7</v>
      </c>
      <c r="C9" s="112" t="s">
        <v>3</v>
      </c>
      <c r="D9" s="65">
        <v>203</v>
      </c>
      <c r="E9" s="66">
        <v>0</v>
      </c>
      <c r="F9" s="80">
        <v>349.71</v>
      </c>
      <c r="G9" s="80">
        <v>412.37</v>
      </c>
      <c r="H9" s="80"/>
      <c r="I9" s="80"/>
      <c r="J9" s="80"/>
      <c r="K9" s="80"/>
      <c r="L9" s="80"/>
      <c r="M9" s="80"/>
      <c r="N9" s="80"/>
      <c r="O9" s="80"/>
      <c r="P9" s="80"/>
      <c r="Q9" s="80"/>
      <c r="R9" s="83">
        <f>SUM('Cuota-Pago=Saldo'!AN12)</f>
        <v>-404.26922529227534</v>
      </c>
    </row>
    <row r="10" spans="1:23" ht="20.100000000000001" customHeight="1" x14ac:dyDescent="0.45">
      <c r="A10" s="69" t="s">
        <v>93</v>
      </c>
      <c r="B10" s="64">
        <v>8</v>
      </c>
      <c r="C10" s="112" t="s">
        <v>3</v>
      </c>
      <c r="D10" s="65">
        <v>204</v>
      </c>
      <c r="E10" s="66">
        <v>0</v>
      </c>
      <c r="F10" s="80">
        <v>332.03</v>
      </c>
      <c r="G10" s="80">
        <v>381.33</v>
      </c>
      <c r="H10" s="80">
        <v>371.59</v>
      </c>
      <c r="I10" s="80"/>
      <c r="J10" s="80"/>
      <c r="K10" s="81"/>
      <c r="L10" s="80"/>
      <c r="M10" s="80"/>
      <c r="N10" s="80"/>
      <c r="O10" s="80"/>
      <c r="P10" s="80"/>
      <c r="Q10" s="80"/>
      <c r="R10" s="83">
        <f>SUM('Cuota-Pago=Saldo'!AN13)</f>
        <v>-2.6205773346532624E-3</v>
      </c>
    </row>
    <row r="11" spans="1:23" ht="20.100000000000001" customHeight="1" x14ac:dyDescent="0.45">
      <c r="A11" s="63" t="s">
        <v>94</v>
      </c>
      <c r="B11" s="64">
        <v>9</v>
      </c>
      <c r="C11" s="112" t="s">
        <v>3</v>
      </c>
      <c r="D11" s="65">
        <v>301</v>
      </c>
      <c r="E11" s="66">
        <v>0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3">
        <f>SUM('Cuota-Pago=Saldo'!AN14)</f>
        <v>-4107.0374485126385</v>
      </c>
      <c r="S11" s="72" t="s">
        <v>12</v>
      </c>
      <c r="T11" s="82"/>
      <c r="U11" s="82"/>
      <c r="V11" s="82"/>
      <c r="W11" s="82"/>
    </row>
    <row r="12" spans="1:23" ht="20.100000000000001" customHeight="1" x14ac:dyDescent="0.45">
      <c r="A12" s="63" t="s">
        <v>95</v>
      </c>
      <c r="B12" s="64">
        <v>10</v>
      </c>
      <c r="C12" s="112" t="s">
        <v>3</v>
      </c>
      <c r="D12" s="65">
        <v>302</v>
      </c>
      <c r="E12" s="66">
        <v>0</v>
      </c>
      <c r="F12" s="80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3">
        <f>SUM('Cuota-Pago=Saldo'!AN15)</f>
        <v>-1081.6712316329945</v>
      </c>
      <c r="T12" s="82"/>
      <c r="U12" s="82"/>
      <c r="V12" s="82"/>
      <c r="W12" s="82"/>
    </row>
    <row r="13" spans="1:23" ht="20.100000000000001" customHeight="1" x14ac:dyDescent="0.45">
      <c r="A13" s="63" t="s">
        <v>96</v>
      </c>
      <c r="B13" s="64">
        <v>11</v>
      </c>
      <c r="C13" s="112" t="s">
        <v>3</v>
      </c>
      <c r="D13" s="65">
        <v>303</v>
      </c>
      <c r="E13" s="66">
        <v>0</v>
      </c>
      <c r="F13" s="81">
        <v>327.71</v>
      </c>
      <c r="G13" s="81">
        <v>371.91</v>
      </c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3">
        <f>SUM('Cuota-Pago=Saldo'!AN16)</f>
        <v>-415.50792855343246</v>
      </c>
      <c r="T13" s="82"/>
      <c r="U13" s="82"/>
      <c r="V13" s="82"/>
      <c r="W13" s="82"/>
    </row>
    <row r="14" spans="1:23" ht="20.100000000000001" customHeight="1" x14ac:dyDescent="0.45">
      <c r="A14" s="69" t="s">
        <v>97</v>
      </c>
      <c r="B14" s="64">
        <v>12</v>
      </c>
      <c r="C14" s="112" t="s">
        <v>3</v>
      </c>
      <c r="D14" s="65">
        <v>304</v>
      </c>
      <c r="E14" s="66">
        <v>0</v>
      </c>
      <c r="F14" s="80">
        <v>327.14999999999998</v>
      </c>
      <c r="G14" s="81">
        <v>361.67</v>
      </c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3">
        <f>SUM('Cuota-Pago=Saldo'!AN17)</f>
        <v>-382.0176416875438</v>
      </c>
      <c r="T14" s="82"/>
      <c r="U14" s="82"/>
      <c r="V14" s="82"/>
      <c r="W14" s="82"/>
    </row>
    <row r="15" spans="1:23" ht="20.100000000000001" customHeight="1" x14ac:dyDescent="0.45">
      <c r="A15" s="63" t="s">
        <v>98</v>
      </c>
      <c r="B15" s="64">
        <v>13</v>
      </c>
      <c r="C15" s="112" t="s">
        <v>3</v>
      </c>
      <c r="D15" s="65">
        <v>401</v>
      </c>
      <c r="E15" s="66">
        <v>0</v>
      </c>
      <c r="F15" s="80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3">
        <f>SUM('Cuota-Pago=Saldo'!AN18)</f>
        <v>-1368.56033880529</v>
      </c>
      <c r="T15" s="82"/>
      <c r="U15" s="82"/>
      <c r="V15" s="82"/>
      <c r="W15" s="82"/>
    </row>
    <row r="16" spans="1:23" ht="20.100000000000001" customHeight="1" x14ac:dyDescent="0.45">
      <c r="A16" s="69" t="s">
        <v>99</v>
      </c>
      <c r="B16" s="64">
        <v>14</v>
      </c>
      <c r="C16" s="112" t="s">
        <v>3</v>
      </c>
      <c r="D16" s="65">
        <v>402</v>
      </c>
      <c r="E16" s="66">
        <v>0.5</v>
      </c>
      <c r="F16" s="80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3">
        <f>SUM('Cuota-Pago=Saldo'!AN19)</f>
        <v>-1504.0657317228986</v>
      </c>
      <c r="T16" s="82"/>
      <c r="U16" s="82"/>
      <c r="V16" s="82"/>
      <c r="W16" s="82"/>
    </row>
    <row r="17" spans="1:30" ht="20.100000000000001" customHeight="1" x14ac:dyDescent="0.45">
      <c r="A17" s="69" t="s">
        <v>100</v>
      </c>
      <c r="B17" s="64">
        <v>15</v>
      </c>
      <c r="C17" s="113" t="s">
        <v>3</v>
      </c>
      <c r="D17" s="71">
        <v>403</v>
      </c>
      <c r="E17" s="66">
        <v>0</v>
      </c>
      <c r="F17" s="80">
        <v>326.42</v>
      </c>
      <c r="G17" s="81">
        <v>361.67</v>
      </c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3">
        <f>SUM('Cuota-Pago=Saldo'!AN20)</f>
        <v>-366.35900821277596</v>
      </c>
      <c r="T17" s="82"/>
      <c r="U17" s="82"/>
      <c r="V17" s="82"/>
      <c r="W17" s="82"/>
    </row>
    <row r="18" spans="1:30" ht="20.100000000000001" customHeight="1" x14ac:dyDescent="0.45">
      <c r="A18" s="69" t="s">
        <v>101</v>
      </c>
      <c r="B18" s="64">
        <v>16</v>
      </c>
      <c r="C18" s="112" t="s">
        <v>3</v>
      </c>
      <c r="D18" s="65">
        <v>404</v>
      </c>
      <c r="E18" s="66">
        <v>0</v>
      </c>
      <c r="F18" s="80">
        <v>320</v>
      </c>
      <c r="G18" s="81">
        <v>50</v>
      </c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3">
        <f>SUM('Cuota-Pago=Saldo'!AN21)</f>
        <v>-717.16532710250999</v>
      </c>
      <c r="T18" s="82"/>
      <c r="U18" s="82"/>
      <c r="V18" s="82"/>
      <c r="W18" s="82"/>
    </row>
    <row r="19" spans="1:30" ht="20.100000000000001" customHeight="1" x14ac:dyDescent="0.45">
      <c r="A19" s="69" t="s">
        <v>102</v>
      </c>
      <c r="B19" s="64">
        <v>17</v>
      </c>
      <c r="C19" s="112" t="s">
        <v>3</v>
      </c>
      <c r="D19" s="65">
        <v>501</v>
      </c>
      <c r="E19" s="66">
        <v>0</v>
      </c>
      <c r="F19" s="80">
        <v>343</v>
      </c>
      <c r="G19" s="81">
        <v>386</v>
      </c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3">
        <f>SUM('Cuota-Pago=Saldo'!AN22)</f>
        <v>-387.8167149227524</v>
      </c>
      <c r="T19" s="82"/>
      <c r="U19" s="82"/>
      <c r="V19" s="82"/>
      <c r="W19" s="82"/>
    </row>
    <row r="20" spans="1:30" ht="20.100000000000001" customHeight="1" x14ac:dyDescent="0.45">
      <c r="A20" s="69" t="s">
        <v>103</v>
      </c>
      <c r="B20" s="64">
        <v>18</v>
      </c>
      <c r="C20" s="113" t="s">
        <v>3</v>
      </c>
      <c r="D20" s="65">
        <v>502</v>
      </c>
      <c r="E20" s="66">
        <v>0</v>
      </c>
      <c r="F20" s="80">
        <v>348.03</v>
      </c>
      <c r="G20" s="81">
        <v>443.2</v>
      </c>
      <c r="H20" s="81">
        <v>468.66</v>
      </c>
      <c r="I20" s="81"/>
      <c r="J20" s="81"/>
      <c r="K20" s="81"/>
      <c r="L20" s="81"/>
      <c r="M20" s="81"/>
      <c r="N20" s="81"/>
      <c r="O20" s="81"/>
      <c r="P20" s="81"/>
      <c r="Q20" s="81"/>
      <c r="R20" s="83">
        <f>SUM('Cuota-Pago=Saldo'!AN23)</f>
        <v>-2.3914815491821173E-3</v>
      </c>
      <c r="T20" s="82"/>
      <c r="U20" s="82"/>
      <c r="V20" s="82"/>
      <c r="W20" s="82"/>
    </row>
    <row r="21" spans="1:30" ht="20.100000000000001" customHeight="1" x14ac:dyDescent="0.45">
      <c r="A21" s="69" t="s">
        <v>104</v>
      </c>
      <c r="B21" s="64">
        <v>19</v>
      </c>
      <c r="C21" s="112" t="s">
        <v>3</v>
      </c>
      <c r="D21" s="65">
        <v>503</v>
      </c>
      <c r="E21" s="66">
        <v>0</v>
      </c>
      <c r="F21" s="80">
        <v>350</v>
      </c>
      <c r="G21" s="81">
        <v>350</v>
      </c>
      <c r="H21" s="81">
        <v>350</v>
      </c>
      <c r="I21" s="81"/>
      <c r="J21" s="81"/>
      <c r="K21" s="80"/>
      <c r="L21" s="81"/>
      <c r="M21" s="81"/>
      <c r="N21" s="81"/>
      <c r="O21" s="81"/>
      <c r="P21" s="81"/>
      <c r="Q21" s="81"/>
      <c r="R21" s="83">
        <f>SUM('Cuota-Pago=Saldo'!AN24)</f>
        <v>-14.709076987594472</v>
      </c>
      <c r="T21" s="82"/>
      <c r="U21" s="82"/>
      <c r="V21" s="82"/>
      <c r="W21" s="82"/>
    </row>
    <row r="22" spans="1:30" ht="20.100000000000001" customHeight="1" x14ac:dyDescent="0.45">
      <c r="A22" s="69" t="s">
        <v>105</v>
      </c>
      <c r="B22" s="64">
        <v>20</v>
      </c>
      <c r="C22" s="112" t="s">
        <v>3</v>
      </c>
      <c r="D22" s="65">
        <v>504</v>
      </c>
      <c r="E22" s="66">
        <v>0</v>
      </c>
      <c r="F22" s="80">
        <v>314.82</v>
      </c>
      <c r="G22" s="81">
        <v>326.63</v>
      </c>
      <c r="H22" s="81">
        <v>330.42</v>
      </c>
      <c r="I22" s="81"/>
      <c r="J22" s="81"/>
      <c r="K22" s="81"/>
      <c r="L22" s="81"/>
      <c r="M22" s="81"/>
      <c r="N22" s="81"/>
      <c r="O22" s="81"/>
      <c r="P22" s="81"/>
      <c r="Q22" s="81"/>
      <c r="R22" s="83">
        <f>SUM('Cuota-Pago=Saldo'!AN25)</f>
        <v>4.4123274783487432E-3</v>
      </c>
      <c r="T22" s="82"/>
      <c r="U22" s="82"/>
      <c r="V22" s="82"/>
      <c r="W22" s="82"/>
    </row>
    <row r="23" spans="1:30" ht="20.100000000000001" customHeight="1" x14ac:dyDescent="0.45">
      <c r="A23" s="63" t="s">
        <v>106</v>
      </c>
      <c r="B23" s="84">
        <v>1</v>
      </c>
      <c r="C23" s="112" t="s">
        <v>4</v>
      </c>
      <c r="D23" s="65">
        <v>101</v>
      </c>
      <c r="E23" s="66">
        <v>0</v>
      </c>
      <c r="F23" s="80">
        <v>328.91</v>
      </c>
      <c r="G23" s="80">
        <v>359.7</v>
      </c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3">
        <f>SUM('Cuota-Pago=Saldo'!AN26)</f>
        <v>-373.73152711528479</v>
      </c>
      <c r="T23" s="62">
        <f>COUNTIF(R23:R42,"&gt;0")</f>
        <v>2</v>
      </c>
      <c r="U23" s="67"/>
    </row>
    <row r="24" spans="1:30" ht="20.100000000000001" customHeight="1" x14ac:dyDescent="0.45">
      <c r="A24" s="69" t="s">
        <v>107</v>
      </c>
      <c r="B24" s="84">
        <v>2</v>
      </c>
      <c r="C24" s="112" t="s">
        <v>4</v>
      </c>
      <c r="D24" s="65">
        <v>102</v>
      </c>
      <c r="E24" s="66">
        <v>0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3">
        <f>SUM('Cuota-Pago=Saldo'!AN27)</f>
        <v>-1738.3407725181485</v>
      </c>
      <c r="T24" s="62">
        <f>COUNTIF(R23:R42,"&lt;0")</f>
        <v>18</v>
      </c>
      <c r="U24" s="68"/>
    </row>
    <row r="25" spans="1:30" ht="20.100000000000001" customHeight="1" x14ac:dyDescent="0.45">
      <c r="A25" s="69" t="s">
        <v>108</v>
      </c>
      <c r="B25" s="84">
        <v>3</v>
      </c>
      <c r="C25" s="112" t="s">
        <v>4</v>
      </c>
      <c r="D25" s="65">
        <v>103</v>
      </c>
      <c r="E25" s="66">
        <v>0</v>
      </c>
      <c r="F25" s="80">
        <v>339.93</v>
      </c>
      <c r="G25" s="80">
        <v>389.99</v>
      </c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3">
        <f>SUM('Cuota-Pago=Saldo'!AN28)</f>
        <v>-406.44745050390259</v>
      </c>
      <c r="T25" s="62">
        <f>SUM(T23)-20</f>
        <v>-18</v>
      </c>
      <c r="U25" s="67"/>
    </row>
    <row r="26" spans="1:30" s="61" customFormat="1" ht="20.100000000000001" customHeight="1" x14ac:dyDescent="0.45">
      <c r="A26" s="69" t="s">
        <v>109</v>
      </c>
      <c r="B26" s="84">
        <v>4</v>
      </c>
      <c r="C26" s="112" t="s">
        <v>4</v>
      </c>
      <c r="D26" s="65">
        <v>104</v>
      </c>
      <c r="E26" s="66">
        <v>0</v>
      </c>
      <c r="F26" s="80">
        <v>339.45</v>
      </c>
      <c r="G26" s="80">
        <v>383.05</v>
      </c>
      <c r="H26" s="80">
        <v>391.17</v>
      </c>
      <c r="I26" s="80"/>
      <c r="J26" s="80"/>
      <c r="K26" s="80"/>
      <c r="L26" s="80"/>
      <c r="M26" s="80"/>
      <c r="N26" s="80"/>
      <c r="O26" s="80"/>
      <c r="P26" s="80"/>
      <c r="Q26" s="80"/>
      <c r="R26" s="83">
        <f>SUM('Cuota-Pago=Saldo'!AN29)</f>
        <v>7.9468731371434842E-4</v>
      </c>
      <c r="S26" s="72"/>
      <c r="T26" s="62"/>
      <c r="U26" s="62"/>
      <c r="V26"/>
      <c r="W26"/>
      <c r="X26"/>
      <c r="Y26"/>
      <c r="Z26"/>
      <c r="AA26"/>
      <c r="AB26"/>
      <c r="AC26"/>
      <c r="AD26"/>
    </row>
    <row r="27" spans="1:30" s="61" customFormat="1" ht="20.100000000000001" customHeight="1" x14ac:dyDescent="0.45">
      <c r="A27" s="63" t="s">
        <v>110</v>
      </c>
      <c r="B27" s="84">
        <v>5</v>
      </c>
      <c r="C27" s="112" t="s">
        <v>4</v>
      </c>
      <c r="D27" s="65">
        <v>201</v>
      </c>
      <c r="E27" s="66">
        <v>0</v>
      </c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3">
        <f>SUM('Cuota-Pago=Saldo'!AN30)</f>
        <v>-1181.8599979394546</v>
      </c>
      <c r="S27" s="72"/>
      <c r="T27" s="62"/>
      <c r="U27" s="62"/>
      <c r="V27"/>
      <c r="W27"/>
      <c r="X27"/>
      <c r="Y27"/>
      <c r="Z27"/>
      <c r="AA27"/>
      <c r="AB27"/>
      <c r="AC27"/>
      <c r="AD27"/>
    </row>
    <row r="28" spans="1:30" s="61" customFormat="1" ht="20.100000000000001" customHeight="1" x14ac:dyDescent="0.45">
      <c r="A28" s="63" t="s">
        <v>111</v>
      </c>
      <c r="B28" s="84">
        <v>6</v>
      </c>
      <c r="C28" s="112" t="s">
        <v>4</v>
      </c>
      <c r="D28" s="65">
        <v>202</v>
      </c>
      <c r="E28" s="66">
        <v>0</v>
      </c>
      <c r="F28" s="80"/>
      <c r="G28" s="80">
        <v>681.9</v>
      </c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3">
        <f>SUM('Cuota-Pago=Saldo'!AN31)</f>
        <v>-362.93930961277812</v>
      </c>
      <c r="S28" s="72"/>
      <c r="T28" s="62"/>
      <c r="U28" s="62"/>
      <c r="V28"/>
      <c r="W28"/>
      <c r="X28"/>
      <c r="Y28"/>
      <c r="Z28"/>
      <c r="AA28"/>
      <c r="AB28"/>
      <c r="AC28"/>
      <c r="AD28"/>
    </row>
    <row r="29" spans="1:30" s="61" customFormat="1" ht="20.100000000000001" customHeight="1" x14ac:dyDescent="0.45">
      <c r="A29" s="63" t="s">
        <v>112</v>
      </c>
      <c r="B29" s="84">
        <v>7</v>
      </c>
      <c r="C29" s="112" t="s">
        <v>4</v>
      </c>
      <c r="D29" s="65">
        <v>203</v>
      </c>
      <c r="E29" s="66">
        <v>0</v>
      </c>
      <c r="F29" s="80">
        <v>354.56</v>
      </c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3">
        <f>SUM('Cuota-Pago=Saldo'!AN32)</f>
        <v>-748.44999068142874</v>
      </c>
      <c r="S29" s="72"/>
      <c r="T29" s="62"/>
      <c r="U29" s="62"/>
      <c r="V29"/>
      <c r="W29"/>
      <c r="X29"/>
      <c r="Y29"/>
      <c r="Z29"/>
      <c r="AA29"/>
      <c r="AB29"/>
      <c r="AC29"/>
      <c r="AD29"/>
    </row>
    <row r="30" spans="1:30" s="61" customFormat="1" ht="20.100000000000001" customHeight="1" x14ac:dyDescent="0.45">
      <c r="A30" s="69" t="s">
        <v>113</v>
      </c>
      <c r="B30" s="84">
        <v>8</v>
      </c>
      <c r="C30" s="112" t="s">
        <v>4</v>
      </c>
      <c r="D30" s="65">
        <v>204</v>
      </c>
      <c r="E30" s="66">
        <v>0</v>
      </c>
      <c r="F30" s="80">
        <v>333.82</v>
      </c>
      <c r="G30" s="80">
        <v>384.02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3">
        <f>SUM('Cuota-Pago=Saldo'!AN33)</f>
        <v>-376.46362766649162</v>
      </c>
      <c r="S30" s="72"/>
      <c r="T30" s="62"/>
      <c r="U30" s="62"/>
      <c r="V30"/>
      <c r="W30"/>
      <c r="X30"/>
      <c r="Y30"/>
      <c r="Z30"/>
      <c r="AA30"/>
      <c r="AB30"/>
      <c r="AC30"/>
      <c r="AD30"/>
    </row>
    <row r="31" spans="1:30" s="61" customFormat="1" ht="20.100000000000001" customHeight="1" x14ac:dyDescent="0.45">
      <c r="A31" s="63" t="s">
        <v>114</v>
      </c>
      <c r="B31" s="84">
        <v>9</v>
      </c>
      <c r="C31" s="112" t="s">
        <v>4</v>
      </c>
      <c r="D31" s="65">
        <v>301</v>
      </c>
      <c r="E31" s="66">
        <v>0</v>
      </c>
      <c r="F31" s="80"/>
      <c r="G31" s="80">
        <v>391.66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3">
        <f>SUM('Cuota-Pago=Saldo'!AN34)</f>
        <v>-370.59610471886396</v>
      </c>
      <c r="S31" s="72"/>
      <c r="T31" s="62"/>
      <c r="U31" s="62"/>
      <c r="V31"/>
      <c r="W31"/>
      <c r="X31"/>
      <c r="Y31"/>
      <c r="Z31"/>
      <c r="AA31"/>
      <c r="AB31"/>
      <c r="AC31"/>
      <c r="AD31"/>
    </row>
    <row r="32" spans="1:30" s="61" customFormat="1" ht="20.100000000000001" customHeight="1" x14ac:dyDescent="0.45">
      <c r="A32" s="63" t="s">
        <v>115</v>
      </c>
      <c r="B32" s="84">
        <v>10</v>
      </c>
      <c r="C32" s="112" t="s">
        <v>4</v>
      </c>
      <c r="D32" s="65">
        <v>302</v>
      </c>
      <c r="E32" s="66">
        <v>0</v>
      </c>
      <c r="F32" s="80">
        <v>334.32</v>
      </c>
      <c r="G32" s="80">
        <v>378.76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3">
        <f>SUM('Cuota-Pago=Saldo'!AN35)</f>
        <v>-366.9421082247498</v>
      </c>
      <c r="S32" s="72"/>
      <c r="T32" s="62"/>
      <c r="U32" s="62"/>
      <c r="V32"/>
      <c r="W32"/>
      <c r="X32"/>
      <c r="Y32"/>
      <c r="Z32"/>
      <c r="AA32"/>
      <c r="AB32"/>
      <c r="AC32"/>
      <c r="AD32"/>
    </row>
    <row r="33" spans="1:30" s="61" customFormat="1" ht="20.100000000000001" customHeight="1" x14ac:dyDescent="0.45">
      <c r="A33" s="63" t="s">
        <v>116</v>
      </c>
      <c r="B33" s="84">
        <v>11</v>
      </c>
      <c r="C33" s="112" t="s">
        <v>4</v>
      </c>
      <c r="D33" s="65">
        <v>303</v>
      </c>
      <c r="E33" s="66">
        <v>0</v>
      </c>
      <c r="F33" s="80">
        <v>320.22000000000003</v>
      </c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3">
        <f>SUM('Cuota-Pago=Saldo'!AN36)</f>
        <v>-747.78380860381674</v>
      </c>
      <c r="S33" s="72"/>
      <c r="T33" s="62"/>
      <c r="U33" s="62"/>
      <c r="V33"/>
      <c r="W33"/>
      <c r="X33"/>
      <c r="Y33"/>
      <c r="Z33"/>
      <c r="AA33"/>
      <c r="AB33"/>
      <c r="AC33"/>
      <c r="AD33"/>
    </row>
    <row r="34" spans="1:30" s="61" customFormat="1" ht="20.100000000000001" customHeight="1" x14ac:dyDescent="0.45">
      <c r="A34" s="63" t="s">
        <v>117</v>
      </c>
      <c r="B34" s="84">
        <v>12</v>
      </c>
      <c r="C34" s="112" t="s">
        <v>4</v>
      </c>
      <c r="D34" s="65">
        <v>304</v>
      </c>
      <c r="E34" s="66">
        <v>0</v>
      </c>
      <c r="F34" s="80">
        <v>353.37</v>
      </c>
      <c r="G34" s="80">
        <v>449.53</v>
      </c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3">
        <f>SUM('Cuota-Pago=Saldo'!AN37)</f>
        <v>-445.51495968505367</v>
      </c>
      <c r="S34" s="72"/>
      <c r="T34" s="62"/>
      <c r="U34" s="62"/>
      <c r="V34"/>
      <c r="W34"/>
      <c r="X34"/>
      <c r="Y34"/>
      <c r="Z34"/>
      <c r="AA34"/>
      <c r="AB34"/>
      <c r="AC34"/>
      <c r="AD34"/>
    </row>
    <row r="35" spans="1:30" s="61" customFormat="1" ht="20.100000000000001" customHeight="1" x14ac:dyDescent="0.45">
      <c r="A35" s="63" t="s">
        <v>118</v>
      </c>
      <c r="B35" s="84">
        <v>13</v>
      </c>
      <c r="C35" s="112" t="s">
        <v>4</v>
      </c>
      <c r="D35" s="65">
        <v>401</v>
      </c>
      <c r="E35" s="66">
        <v>0</v>
      </c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3">
        <f>SUM('Cuota-Pago=Saldo'!AN38)</f>
        <v>-1364.1183255896092</v>
      </c>
      <c r="S35" s="72"/>
      <c r="T35" s="62"/>
      <c r="U35" s="62"/>
      <c r="V35"/>
      <c r="W35"/>
      <c r="X35"/>
      <c r="Y35"/>
      <c r="Z35"/>
      <c r="AA35"/>
      <c r="AB35"/>
      <c r="AC35"/>
      <c r="AD35"/>
    </row>
    <row r="36" spans="1:30" s="61" customFormat="1" ht="20.100000000000001" customHeight="1" x14ac:dyDescent="0.45">
      <c r="A36" s="63" t="s">
        <v>119</v>
      </c>
      <c r="B36" s="84">
        <v>14</v>
      </c>
      <c r="C36" s="112" t="s">
        <v>4</v>
      </c>
      <c r="D36" s="65">
        <v>402</v>
      </c>
      <c r="E36" s="66">
        <v>0</v>
      </c>
      <c r="F36" s="80">
        <v>330</v>
      </c>
      <c r="G36" s="80">
        <v>360</v>
      </c>
      <c r="H36" s="80">
        <v>395</v>
      </c>
      <c r="I36" s="80"/>
      <c r="J36" s="80"/>
      <c r="K36" s="80"/>
      <c r="L36" s="80"/>
      <c r="M36" s="80"/>
      <c r="N36" s="80"/>
      <c r="O36" s="80"/>
      <c r="P36" s="80"/>
      <c r="Q36" s="80"/>
      <c r="R36" s="83">
        <f>SUM('Cuota-Pago=Saldo'!AN39)</f>
        <v>1.0598076835296979</v>
      </c>
      <c r="S36" s="72"/>
      <c r="T36" s="62"/>
      <c r="U36" s="62"/>
      <c r="V36"/>
      <c r="W36"/>
      <c r="X36"/>
      <c r="Y36"/>
      <c r="Z36"/>
      <c r="AA36"/>
      <c r="AB36"/>
      <c r="AC36"/>
      <c r="AD36"/>
    </row>
    <row r="37" spans="1:30" s="61" customFormat="1" ht="20.100000000000001" customHeight="1" x14ac:dyDescent="0.45">
      <c r="A37" s="69" t="s">
        <v>120</v>
      </c>
      <c r="B37" s="84">
        <v>15</v>
      </c>
      <c r="C37" s="112" t="s">
        <v>4</v>
      </c>
      <c r="D37" s="71">
        <v>403</v>
      </c>
      <c r="E37" s="66">
        <v>0</v>
      </c>
      <c r="F37" s="80">
        <v>333</v>
      </c>
      <c r="G37" s="80">
        <v>374</v>
      </c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3">
        <f>SUM('Cuota-Pago=Saldo'!AN40)</f>
        <v>-377.97449621835017</v>
      </c>
      <c r="S37" s="72"/>
      <c r="T37" s="62"/>
      <c r="U37" s="62"/>
      <c r="V37"/>
      <c r="W37"/>
      <c r="X37"/>
      <c r="Y37"/>
      <c r="Z37"/>
      <c r="AA37"/>
      <c r="AB37"/>
      <c r="AC37"/>
      <c r="AD37"/>
    </row>
    <row r="38" spans="1:30" s="61" customFormat="1" ht="20.100000000000001" customHeight="1" x14ac:dyDescent="0.45">
      <c r="A38" s="69" t="s">
        <v>121</v>
      </c>
      <c r="B38" s="84">
        <v>16</v>
      </c>
      <c r="C38" s="112" t="s">
        <v>4</v>
      </c>
      <c r="D38" s="65">
        <v>404</v>
      </c>
      <c r="E38" s="66">
        <v>0</v>
      </c>
      <c r="F38" s="80">
        <v>345.37</v>
      </c>
      <c r="G38" s="80">
        <v>386.16</v>
      </c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3">
        <f>SUM('Cuota-Pago=Saldo'!AN41)</f>
        <v>-406.85624106291704</v>
      </c>
      <c r="S38" s="72"/>
      <c r="T38" s="62"/>
      <c r="U38" s="62"/>
      <c r="V38"/>
      <c r="W38"/>
      <c r="X38"/>
      <c r="Y38"/>
      <c r="Z38"/>
      <c r="AA38"/>
      <c r="AB38"/>
      <c r="AC38"/>
      <c r="AD38"/>
    </row>
    <row r="39" spans="1:30" s="61" customFormat="1" ht="20.100000000000001" customHeight="1" x14ac:dyDescent="0.45">
      <c r="A39" s="69" t="s">
        <v>122</v>
      </c>
      <c r="B39" s="84">
        <v>17</v>
      </c>
      <c r="C39" s="112" t="s">
        <v>4</v>
      </c>
      <c r="D39" s="65">
        <v>501</v>
      </c>
      <c r="E39" s="66">
        <v>0</v>
      </c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3">
        <f>SUM('Cuota-Pago=Saldo'!AN42)</f>
        <v>-1794.813640929289</v>
      </c>
      <c r="S39" s="72"/>
      <c r="T39" s="62"/>
      <c r="U39" s="62"/>
      <c r="V39"/>
      <c r="W39"/>
      <c r="X39"/>
      <c r="Y39"/>
      <c r="Z39"/>
      <c r="AA39"/>
      <c r="AB39"/>
      <c r="AC39"/>
      <c r="AD39"/>
    </row>
    <row r="40" spans="1:30" s="61" customFormat="1" ht="20.100000000000001" customHeight="1" x14ac:dyDescent="0.45">
      <c r="A40" s="69" t="s">
        <v>123</v>
      </c>
      <c r="B40" s="84">
        <v>18</v>
      </c>
      <c r="C40" s="112" t="s">
        <v>4</v>
      </c>
      <c r="D40" s="65">
        <v>502</v>
      </c>
      <c r="E40" s="66">
        <v>0</v>
      </c>
      <c r="F40" s="80"/>
      <c r="G40" s="80">
        <v>430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3">
        <f>SUM('Cuota-Pago=Saldo'!AN43)</f>
        <v>-395.37095435128748</v>
      </c>
      <c r="S40" s="72"/>
      <c r="T40" s="62"/>
      <c r="U40" s="62"/>
      <c r="V40"/>
      <c r="W40"/>
      <c r="X40"/>
      <c r="Y40"/>
      <c r="Z40"/>
      <c r="AA40"/>
      <c r="AB40"/>
      <c r="AC40"/>
      <c r="AD40"/>
    </row>
    <row r="41" spans="1:30" s="61" customFormat="1" ht="20.100000000000001" customHeight="1" x14ac:dyDescent="0.45">
      <c r="A41" s="69" t="s">
        <v>124</v>
      </c>
      <c r="B41" s="84">
        <v>19</v>
      </c>
      <c r="C41" s="112" t="s">
        <v>4</v>
      </c>
      <c r="D41" s="65">
        <v>503</v>
      </c>
      <c r="E41" s="66">
        <v>0</v>
      </c>
      <c r="F41" s="80">
        <v>350.25</v>
      </c>
      <c r="G41" s="80">
        <v>429.8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3">
        <f>SUM('Cuota-Pago=Saldo'!AN44)</f>
        <v>-419.84224617784878</v>
      </c>
      <c r="S41" s="72"/>
      <c r="T41" s="62"/>
      <c r="U41" s="62"/>
      <c r="V41"/>
      <c r="W41"/>
      <c r="X41"/>
      <c r="Y41"/>
      <c r="Z41"/>
      <c r="AA41"/>
      <c r="AB41"/>
      <c r="AC41"/>
      <c r="AD41"/>
    </row>
    <row r="42" spans="1:30" ht="20.100000000000001" customHeight="1" x14ac:dyDescent="0.45">
      <c r="A42" s="63" t="s">
        <v>125</v>
      </c>
      <c r="B42" s="84">
        <v>20</v>
      </c>
      <c r="C42" s="112" t="s">
        <v>4</v>
      </c>
      <c r="D42" s="73">
        <v>504</v>
      </c>
      <c r="E42" s="66">
        <v>0</v>
      </c>
      <c r="F42" s="80">
        <v>320.91000000000003</v>
      </c>
      <c r="G42" s="80">
        <v>346.78</v>
      </c>
      <c r="H42" s="80">
        <v>348.4</v>
      </c>
      <c r="I42" s="80"/>
      <c r="J42" s="80"/>
      <c r="K42" s="80"/>
      <c r="L42" s="80"/>
      <c r="M42" s="80"/>
      <c r="N42" s="80"/>
      <c r="O42" s="80"/>
      <c r="P42" s="80"/>
      <c r="Q42" s="80"/>
      <c r="R42" s="83">
        <f>SUM('Cuota-Pago=Saldo'!AN45)</f>
        <v>-6.5275925499008736E-4</v>
      </c>
    </row>
    <row r="43" spans="1:30" ht="20.100000000000001" customHeight="1" x14ac:dyDescent="0.45">
      <c r="A43" s="69" t="s">
        <v>126</v>
      </c>
      <c r="B43" s="64">
        <v>1</v>
      </c>
      <c r="C43" s="112" t="s">
        <v>5</v>
      </c>
      <c r="D43" s="65">
        <v>101</v>
      </c>
      <c r="E43" s="66">
        <v>0</v>
      </c>
      <c r="F43" s="80">
        <v>300</v>
      </c>
      <c r="G43" s="80">
        <f>340+19</f>
        <v>359</v>
      </c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3">
        <f>SUM('Cuota-Pago=Saldo'!AN46)</f>
        <v>-359.12458193287205</v>
      </c>
      <c r="T43" s="62">
        <f>COUNTIF(R43:R62,"&gt;0")</f>
        <v>1</v>
      </c>
      <c r="U43" s="67"/>
    </row>
    <row r="44" spans="1:30" ht="20.100000000000001" customHeight="1" x14ac:dyDescent="0.45">
      <c r="A44" s="69" t="s">
        <v>127</v>
      </c>
      <c r="B44" s="64">
        <v>2</v>
      </c>
      <c r="C44" s="112" t="s">
        <v>5</v>
      </c>
      <c r="D44" s="65">
        <v>102</v>
      </c>
      <c r="E44" s="66">
        <v>0</v>
      </c>
      <c r="F44" s="80">
        <v>359.26</v>
      </c>
      <c r="G44" s="80">
        <v>412.42</v>
      </c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3">
        <f>SUM('Cuota-Pago=Saldo'!AN47)</f>
        <v>-431.39046560207208</v>
      </c>
      <c r="T44" s="62">
        <f>COUNTIF(R43:R62,"&lt;0")</f>
        <v>19</v>
      </c>
      <c r="U44" s="68"/>
    </row>
    <row r="45" spans="1:30" ht="20.100000000000001" customHeight="1" x14ac:dyDescent="0.45">
      <c r="A45" s="69" t="s">
        <v>128</v>
      </c>
      <c r="B45" s="64">
        <v>3</v>
      </c>
      <c r="C45" s="112" t="s">
        <v>5</v>
      </c>
      <c r="D45" s="65">
        <v>103</v>
      </c>
      <c r="E45" s="66">
        <v>0</v>
      </c>
      <c r="F45" s="80">
        <v>314.17</v>
      </c>
      <c r="G45" s="80">
        <v>334.73</v>
      </c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3">
        <f>SUM('Cuota-Pago=Saldo'!AN48)</f>
        <v>-337.62581651239714</v>
      </c>
      <c r="T45" s="62">
        <f>SUM(T43)-20</f>
        <v>-19</v>
      </c>
      <c r="U45" s="67"/>
    </row>
    <row r="46" spans="1:30" ht="20.100000000000001" customHeight="1" x14ac:dyDescent="0.45">
      <c r="A46" s="63" t="s">
        <v>129</v>
      </c>
      <c r="B46" s="64">
        <v>4</v>
      </c>
      <c r="C46" s="112" t="s">
        <v>5</v>
      </c>
      <c r="D46" s="65">
        <v>104</v>
      </c>
      <c r="E46" s="66">
        <v>0</v>
      </c>
      <c r="F46" s="80"/>
      <c r="G46" s="80">
        <v>500</v>
      </c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3">
        <f>SUM('Cuota-Pago=Saldo'!AN49)</f>
        <v>-115.56648426776866</v>
      </c>
    </row>
    <row r="47" spans="1:30" ht="20.100000000000001" customHeight="1" x14ac:dyDescent="0.45">
      <c r="A47" s="63" t="s">
        <v>130</v>
      </c>
      <c r="B47" s="64">
        <v>5</v>
      </c>
      <c r="C47" s="112" t="s">
        <v>5</v>
      </c>
      <c r="D47" s="65">
        <v>201</v>
      </c>
      <c r="E47" s="66">
        <v>0</v>
      </c>
      <c r="F47" s="80">
        <v>358.98</v>
      </c>
      <c r="G47" s="80">
        <v>406.84</v>
      </c>
      <c r="H47" s="80">
        <v>470.59</v>
      </c>
      <c r="I47" s="80"/>
      <c r="J47" s="80"/>
      <c r="K47" s="80"/>
      <c r="L47" s="80"/>
      <c r="M47" s="80"/>
      <c r="N47" s="80"/>
      <c r="O47" s="80"/>
      <c r="P47" s="80"/>
      <c r="Q47" s="80"/>
      <c r="R47" s="83">
        <f>SUM('Cuota-Pago=Saldo'!AN50)</f>
        <v>2.0683262393959012E-3</v>
      </c>
    </row>
    <row r="48" spans="1:30" ht="20.100000000000001" customHeight="1" x14ac:dyDescent="0.45">
      <c r="A48" s="69" t="s">
        <v>131</v>
      </c>
      <c r="B48" s="64">
        <v>6</v>
      </c>
      <c r="C48" s="112" t="s">
        <v>5</v>
      </c>
      <c r="D48" s="65">
        <v>202</v>
      </c>
      <c r="E48" s="66">
        <v>0</v>
      </c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3">
        <f>SUM('Cuota-Pago=Saldo'!AN51)</f>
        <v>-1449.8646246871058</v>
      </c>
    </row>
    <row r="49" spans="1:22" ht="20.100000000000001" customHeight="1" x14ac:dyDescent="0.45">
      <c r="A49" s="63" t="s">
        <v>132</v>
      </c>
      <c r="B49" s="64">
        <v>7</v>
      </c>
      <c r="C49" s="112" t="s">
        <v>5</v>
      </c>
      <c r="D49" s="65">
        <v>203</v>
      </c>
      <c r="E49" s="66">
        <v>0</v>
      </c>
      <c r="F49" s="80">
        <v>340.21</v>
      </c>
      <c r="G49" s="80">
        <v>365.42</v>
      </c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3">
        <f>SUM('Cuota-Pago=Saldo'!AN52)</f>
        <v>-383.15858067643859</v>
      </c>
    </row>
    <row r="50" spans="1:22" ht="20.100000000000001" customHeight="1" x14ac:dyDescent="0.45">
      <c r="A50" s="69" t="s">
        <v>133</v>
      </c>
      <c r="B50" s="64">
        <v>8</v>
      </c>
      <c r="C50" s="112" t="s">
        <v>5</v>
      </c>
      <c r="D50" s="65">
        <v>204</v>
      </c>
      <c r="E50" s="66">
        <v>0</v>
      </c>
      <c r="F50" s="80">
        <v>324.14999999999998</v>
      </c>
      <c r="G50" s="80"/>
      <c r="H50" s="80">
        <v>757.18</v>
      </c>
      <c r="I50" s="80"/>
      <c r="J50" s="80"/>
      <c r="K50" s="80"/>
      <c r="L50" s="80"/>
      <c r="M50" s="80"/>
      <c r="N50" s="80"/>
      <c r="O50" s="80"/>
      <c r="P50" s="80"/>
      <c r="Q50" s="80"/>
      <c r="R50" s="83">
        <f>SUM('Cuota-Pago=Saldo'!AN53)</f>
        <v>-2.68439744047555E-3</v>
      </c>
    </row>
    <row r="51" spans="1:22" ht="20.100000000000001" customHeight="1" x14ac:dyDescent="0.45">
      <c r="A51" s="69" t="s">
        <v>134</v>
      </c>
      <c r="B51" s="64">
        <v>9</v>
      </c>
      <c r="C51" s="112" t="s">
        <v>5</v>
      </c>
      <c r="D51" s="65">
        <v>301</v>
      </c>
      <c r="E51" s="66">
        <v>0</v>
      </c>
      <c r="F51" s="80">
        <v>323.54000000000002</v>
      </c>
      <c r="G51" s="80">
        <v>379.98</v>
      </c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3">
        <f>SUM('Cuota-Pago=Saldo'!AN54)</f>
        <v>-361.62482319195891</v>
      </c>
    </row>
    <row r="52" spans="1:22" ht="20.100000000000001" customHeight="1" x14ac:dyDescent="0.45">
      <c r="A52" s="69" t="s">
        <v>135</v>
      </c>
      <c r="B52" s="64">
        <v>10</v>
      </c>
      <c r="C52" s="112" t="s">
        <v>5</v>
      </c>
      <c r="D52" s="65">
        <v>302</v>
      </c>
      <c r="E52" s="66">
        <v>0</v>
      </c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3">
        <f>SUM('Cuota-Pago=Saldo'!AN55)</f>
        <v>-1138.3204662123535</v>
      </c>
    </row>
    <row r="53" spans="1:22" ht="20.100000000000001" customHeight="1" x14ac:dyDescent="0.45">
      <c r="A53" s="69" t="s">
        <v>136</v>
      </c>
      <c r="B53" s="64">
        <v>11</v>
      </c>
      <c r="C53" s="112" t="s">
        <v>5</v>
      </c>
      <c r="D53" s="65">
        <v>303</v>
      </c>
      <c r="E53" s="66">
        <v>0</v>
      </c>
      <c r="F53" s="80">
        <v>322.3</v>
      </c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3">
        <f>SUM('Cuota-Pago=Saldo'!AN56)</f>
        <v>-702.576445225886</v>
      </c>
    </row>
    <row r="54" spans="1:22" ht="20.100000000000001" customHeight="1" x14ac:dyDescent="0.45">
      <c r="A54" s="69" t="s">
        <v>137</v>
      </c>
      <c r="B54" s="64">
        <v>12</v>
      </c>
      <c r="C54" s="112" t="s">
        <v>5</v>
      </c>
      <c r="D54" s="65">
        <v>304</v>
      </c>
      <c r="E54" s="66">
        <v>0</v>
      </c>
      <c r="F54" s="80">
        <v>328.57</v>
      </c>
      <c r="G54" s="80">
        <v>378.92</v>
      </c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3">
        <f>SUM('Cuota-Pago=Saldo'!AN57)</f>
        <v>-363.38971117551591</v>
      </c>
    </row>
    <row r="55" spans="1:22" ht="20.100000000000001" customHeight="1" x14ac:dyDescent="0.45">
      <c r="A55" s="69" t="s">
        <v>138</v>
      </c>
      <c r="B55" s="64">
        <v>13</v>
      </c>
      <c r="C55" s="112" t="s">
        <v>5</v>
      </c>
      <c r="D55" s="65">
        <v>401</v>
      </c>
      <c r="E55" s="66">
        <v>0</v>
      </c>
      <c r="F55" s="80">
        <v>322.83</v>
      </c>
      <c r="G55" s="80">
        <v>406.27</v>
      </c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3">
        <f>SUM('Cuota-Pago=Saldo'!AN58)</f>
        <v>-427.64396528562941</v>
      </c>
    </row>
    <row r="56" spans="1:22" ht="20.100000000000001" customHeight="1" x14ac:dyDescent="0.45">
      <c r="A56" s="63" t="s">
        <v>139</v>
      </c>
      <c r="B56" s="64">
        <v>14</v>
      </c>
      <c r="C56" s="112" t="s">
        <v>5</v>
      </c>
      <c r="D56" s="65">
        <v>402</v>
      </c>
      <c r="E56" s="66">
        <v>0</v>
      </c>
      <c r="F56" s="80">
        <v>359.12</v>
      </c>
      <c r="G56" s="80">
        <v>342.25</v>
      </c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3">
        <f>SUM('Cuota-Pago=Saldo'!AN59)</f>
        <v>-346.18976462670241</v>
      </c>
    </row>
    <row r="57" spans="1:22" ht="20.100000000000001" customHeight="1" x14ac:dyDescent="0.45">
      <c r="A57" s="69" t="s">
        <v>322</v>
      </c>
      <c r="B57" s="64">
        <v>15</v>
      </c>
      <c r="C57" s="112" t="s">
        <v>5</v>
      </c>
      <c r="D57" s="71">
        <v>403</v>
      </c>
      <c r="E57" s="66">
        <v>0</v>
      </c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3">
        <f>SUM('Cuota-Pago=Saldo'!AN60)</f>
        <v>-766.45945756955871</v>
      </c>
    </row>
    <row r="58" spans="1:22" ht="20.100000000000001" customHeight="1" x14ac:dyDescent="0.45">
      <c r="A58" s="69" t="s">
        <v>141</v>
      </c>
      <c r="B58" s="64">
        <v>16</v>
      </c>
      <c r="C58" s="112" t="s">
        <v>5</v>
      </c>
      <c r="D58" s="65">
        <v>404</v>
      </c>
      <c r="E58" s="66">
        <v>0</v>
      </c>
      <c r="F58" s="80">
        <v>320</v>
      </c>
      <c r="G58" s="80">
        <v>355</v>
      </c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3">
        <f>SUM('Cuota-Pago=Saldo'!AN61)</f>
        <v>-371.80244678337448</v>
      </c>
      <c r="S58" s="62" t="s">
        <v>12</v>
      </c>
    </row>
    <row r="59" spans="1:22" ht="20.100000000000001" customHeight="1" x14ac:dyDescent="0.45">
      <c r="A59" s="69" t="s">
        <v>142</v>
      </c>
      <c r="B59" s="64">
        <v>17</v>
      </c>
      <c r="C59" s="112" t="s">
        <v>5</v>
      </c>
      <c r="D59" s="65">
        <v>501</v>
      </c>
      <c r="E59" s="66">
        <v>0</v>
      </c>
      <c r="F59" s="80">
        <v>364.1</v>
      </c>
      <c r="G59" s="80">
        <v>539.82000000000005</v>
      </c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3">
        <f>SUM('Cuota-Pago=Saldo'!AN62)</f>
        <v>-527.6120866876538</v>
      </c>
      <c r="V59" t="s">
        <v>12</v>
      </c>
    </row>
    <row r="60" spans="1:22" ht="20.100000000000001" customHeight="1" x14ac:dyDescent="0.45">
      <c r="A60" s="63" t="s">
        <v>143</v>
      </c>
      <c r="B60" s="64">
        <v>18</v>
      </c>
      <c r="C60" s="112" t="s">
        <v>5</v>
      </c>
      <c r="D60" s="65">
        <v>502</v>
      </c>
      <c r="E60" s="66">
        <v>0</v>
      </c>
      <c r="F60" s="80">
        <v>356</v>
      </c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3">
        <f>SUM('Cuota-Pago=Saldo'!AN63)</f>
        <v>-711.33555360019341</v>
      </c>
    </row>
    <row r="61" spans="1:22" ht="20.100000000000001" customHeight="1" x14ac:dyDescent="0.45">
      <c r="A61" s="69" t="s">
        <v>144</v>
      </c>
      <c r="B61" s="64">
        <v>19</v>
      </c>
      <c r="C61" s="112" t="s">
        <v>5</v>
      </c>
      <c r="D61" s="65">
        <v>503</v>
      </c>
      <c r="E61" s="66">
        <v>0</v>
      </c>
      <c r="F61" s="80">
        <v>500</v>
      </c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3">
        <f>SUM('Cuota-Pago=Saldo'!AN64)</f>
        <v>-633.59765039648596</v>
      </c>
      <c r="U61" s="68"/>
    </row>
    <row r="62" spans="1:22" ht="20.100000000000001" customHeight="1" x14ac:dyDescent="0.45">
      <c r="A62" s="74" t="s">
        <v>145</v>
      </c>
      <c r="B62" s="64">
        <v>20</v>
      </c>
      <c r="C62" s="112" t="s">
        <v>5</v>
      </c>
      <c r="D62" s="65">
        <v>504</v>
      </c>
      <c r="E62" s="66">
        <v>0</v>
      </c>
      <c r="F62" s="80">
        <v>336.6</v>
      </c>
      <c r="G62" s="80">
        <v>400.74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3">
        <f>SUM('Cuota-Pago=Saldo'!AN65)</f>
        <v>-401.56693034039051</v>
      </c>
      <c r="U62" s="68"/>
    </row>
    <row r="63" spans="1:22" ht="20.100000000000001" customHeight="1" x14ac:dyDescent="0.45">
      <c r="A63" s="69" t="s">
        <v>146</v>
      </c>
      <c r="B63" s="84">
        <v>1</v>
      </c>
      <c r="C63" s="112" t="s">
        <v>6</v>
      </c>
      <c r="D63" s="65">
        <v>101</v>
      </c>
      <c r="E63" s="66">
        <v>0</v>
      </c>
      <c r="F63" s="80">
        <v>331.38</v>
      </c>
      <c r="G63" s="80">
        <v>389.45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3">
        <f>SUM('Cuota-Pago=Saldo'!AN66)</f>
        <v>-411.92952437344144</v>
      </c>
      <c r="T63" s="62">
        <f>COUNTIF(R63:R82,"&gt;0")</f>
        <v>2</v>
      </c>
      <c r="U63" s="68"/>
    </row>
    <row r="64" spans="1:22" ht="20.100000000000001" customHeight="1" x14ac:dyDescent="0.45">
      <c r="A64" s="69" t="s">
        <v>147</v>
      </c>
      <c r="B64" s="84">
        <v>2</v>
      </c>
      <c r="C64" s="112" t="s">
        <v>6</v>
      </c>
      <c r="D64" s="65">
        <v>102</v>
      </c>
      <c r="E64" s="66">
        <v>0</v>
      </c>
      <c r="F64" s="80">
        <v>314.24</v>
      </c>
      <c r="G64" s="80">
        <v>402.63</v>
      </c>
      <c r="H64" s="80" t="s">
        <v>12</v>
      </c>
      <c r="I64" s="80"/>
      <c r="J64" s="80"/>
      <c r="K64" s="80"/>
      <c r="L64" s="80"/>
      <c r="M64" s="80"/>
      <c r="N64" s="80"/>
      <c r="O64" s="80"/>
      <c r="P64" s="80"/>
      <c r="Q64" s="80"/>
      <c r="R64" s="83">
        <f>SUM('Cuota-Pago=Saldo'!AN67)</f>
        <v>-358.32975794395566</v>
      </c>
      <c r="T64" s="62">
        <f>COUNTIF(R63:R82,"&lt;0")</f>
        <v>18</v>
      </c>
      <c r="U64" s="68"/>
    </row>
    <row r="65" spans="1:30" ht="20.100000000000001" customHeight="1" x14ac:dyDescent="0.45">
      <c r="A65" s="69" t="s">
        <v>148</v>
      </c>
      <c r="B65" s="84">
        <v>3</v>
      </c>
      <c r="C65" s="112" t="s">
        <v>6</v>
      </c>
      <c r="D65" s="65">
        <v>103</v>
      </c>
      <c r="E65" s="66">
        <v>0</v>
      </c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3">
        <f>SUM('Cuota-Pago=Saldo'!AN68)</f>
        <v>-1531.1421193147937</v>
      </c>
      <c r="T65" s="62">
        <f>SUM(T63)-20</f>
        <v>-18</v>
      </c>
      <c r="U65" s="67"/>
    </row>
    <row r="66" spans="1:30" ht="20.100000000000001" customHeight="1" x14ac:dyDescent="0.45">
      <c r="A66" s="69" t="s">
        <v>149</v>
      </c>
      <c r="B66" s="84">
        <v>4</v>
      </c>
      <c r="C66" s="112" t="s">
        <v>6</v>
      </c>
      <c r="D66" s="65">
        <v>104</v>
      </c>
      <c r="E66" s="66">
        <v>0</v>
      </c>
      <c r="F66" s="80">
        <v>400</v>
      </c>
      <c r="G66" s="80">
        <v>400</v>
      </c>
      <c r="H66" s="80">
        <v>300</v>
      </c>
      <c r="I66" s="80"/>
      <c r="J66" s="80"/>
      <c r="K66" s="80"/>
      <c r="L66" s="80"/>
      <c r="M66" s="80"/>
      <c r="N66" s="80"/>
      <c r="O66" s="80"/>
      <c r="P66" s="80"/>
      <c r="Q66" s="80"/>
      <c r="R66" s="83">
        <f>SUM('Cuota-Pago=Saldo'!AN69)</f>
        <v>12.8740206211653</v>
      </c>
    </row>
    <row r="67" spans="1:30" ht="20.100000000000001" customHeight="1" x14ac:dyDescent="0.45">
      <c r="A67" s="69" t="s">
        <v>328</v>
      </c>
      <c r="B67" s="84">
        <v>5</v>
      </c>
      <c r="C67" s="112" t="s">
        <v>6</v>
      </c>
      <c r="D67" s="65">
        <v>201</v>
      </c>
      <c r="E67" s="66">
        <v>0</v>
      </c>
      <c r="F67" s="80">
        <v>324.56</v>
      </c>
      <c r="G67" s="80">
        <v>359.18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3">
        <f>SUM('Cuota-Pago=Saldo'!AN70)</f>
        <v>-362.19915868709813</v>
      </c>
    </row>
    <row r="68" spans="1:30" s="61" customFormat="1" ht="20.100000000000001" customHeight="1" x14ac:dyDescent="0.45">
      <c r="A68" s="69" t="s">
        <v>151</v>
      </c>
      <c r="B68" s="84">
        <v>6</v>
      </c>
      <c r="C68" s="112" t="s">
        <v>6</v>
      </c>
      <c r="D68" s="65">
        <v>202</v>
      </c>
      <c r="E68" s="66">
        <v>0</v>
      </c>
      <c r="F68" s="80">
        <v>353.32</v>
      </c>
      <c r="G68" s="80">
        <v>447.57</v>
      </c>
      <c r="H68" s="80">
        <v>400.73</v>
      </c>
      <c r="I68" s="80"/>
      <c r="J68" s="80"/>
      <c r="K68" s="80"/>
      <c r="L68" s="80"/>
      <c r="M68" s="80"/>
      <c r="N68" s="80"/>
      <c r="O68" s="80"/>
      <c r="P68" s="80"/>
      <c r="Q68" s="80"/>
      <c r="R68" s="83">
        <f>SUM('Cuota-Pago=Saldo'!AN71)</f>
        <v>2.6057366790155356E-3</v>
      </c>
      <c r="S68" s="62" t="s">
        <v>12</v>
      </c>
      <c r="T68" s="62"/>
      <c r="U68" s="62"/>
      <c r="V68"/>
      <c r="W68"/>
      <c r="X68"/>
      <c r="Y68"/>
      <c r="Z68"/>
      <c r="AA68"/>
      <c r="AB68"/>
      <c r="AC68"/>
      <c r="AD68"/>
    </row>
    <row r="69" spans="1:30" s="61" customFormat="1" ht="20.100000000000001" customHeight="1" x14ac:dyDescent="0.45">
      <c r="A69" s="63" t="s">
        <v>152</v>
      </c>
      <c r="B69" s="84">
        <v>7</v>
      </c>
      <c r="C69" s="112" t="s">
        <v>6</v>
      </c>
      <c r="D69" s="65">
        <v>203</v>
      </c>
      <c r="E69" s="66">
        <v>0</v>
      </c>
      <c r="F69" s="80">
        <v>312.55</v>
      </c>
      <c r="G69" s="80">
        <v>326.23</v>
      </c>
      <c r="H69" s="80">
        <v>332.68</v>
      </c>
      <c r="I69" s="80"/>
      <c r="J69" s="80"/>
      <c r="K69" s="80"/>
      <c r="L69" s="80"/>
      <c r="M69" s="80"/>
      <c r="N69" s="80"/>
      <c r="O69" s="80"/>
      <c r="P69" s="80"/>
      <c r="Q69" s="80"/>
      <c r="R69" s="83">
        <f>SUM('Cuota-Pago=Saldo'!AN72)</f>
        <v>-2.7612729347765708E-3</v>
      </c>
      <c r="S69" s="72"/>
      <c r="T69" s="62"/>
      <c r="U69" s="62"/>
      <c r="V69"/>
      <c r="W69"/>
      <c r="X69"/>
      <c r="Y69"/>
      <c r="Z69"/>
      <c r="AA69"/>
      <c r="AB69"/>
      <c r="AC69"/>
      <c r="AD69"/>
    </row>
    <row r="70" spans="1:30" s="61" customFormat="1" ht="20.100000000000001" customHeight="1" x14ac:dyDescent="0.45">
      <c r="A70" s="63" t="s">
        <v>153</v>
      </c>
      <c r="B70" s="84">
        <v>8</v>
      </c>
      <c r="C70" s="112" t="s">
        <v>6</v>
      </c>
      <c r="D70" s="65">
        <v>204</v>
      </c>
      <c r="E70" s="66">
        <v>0</v>
      </c>
      <c r="F70" s="80">
        <v>326.5</v>
      </c>
      <c r="G70" s="80">
        <v>382.11</v>
      </c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3">
        <f>SUM('Cuota-Pago=Saldo'!AN73)</f>
        <v>-377.77395476777991</v>
      </c>
      <c r="S70" s="72"/>
      <c r="T70" s="62"/>
      <c r="U70" s="62"/>
      <c r="V70"/>
      <c r="W70"/>
      <c r="X70"/>
      <c r="Y70"/>
      <c r="Z70"/>
      <c r="AA70"/>
      <c r="AB70"/>
      <c r="AC70"/>
      <c r="AD70"/>
    </row>
    <row r="71" spans="1:30" s="61" customFormat="1" ht="20.100000000000001" customHeight="1" x14ac:dyDescent="0.45">
      <c r="A71" s="63" t="s">
        <v>154</v>
      </c>
      <c r="B71" s="84">
        <v>9</v>
      </c>
      <c r="C71" s="112" t="s">
        <v>6</v>
      </c>
      <c r="D71" s="65">
        <v>301</v>
      </c>
      <c r="E71" s="66">
        <v>0</v>
      </c>
      <c r="F71" s="80">
        <f>329.62-0.05</f>
        <v>329.57</v>
      </c>
      <c r="G71" s="80">
        <v>376</v>
      </c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3">
        <f>SUM('Cuota-Pago=Saldo'!AN74)</f>
        <v>-383.27043287485031</v>
      </c>
      <c r="S71" s="72"/>
      <c r="T71" s="62"/>
      <c r="U71" s="62"/>
      <c r="V71"/>
      <c r="W71"/>
      <c r="X71"/>
      <c r="Y71"/>
      <c r="Z71"/>
      <c r="AA71"/>
      <c r="AB71"/>
      <c r="AC71"/>
      <c r="AD71"/>
    </row>
    <row r="72" spans="1:30" s="61" customFormat="1" ht="20.100000000000001" customHeight="1" x14ac:dyDescent="0.45">
      <c r="A72" s="69" t="s">
        <v>155</v>
      </c>
      <c r="B72" s="84">
        <v>10</v>
      </c>
      <c r="C72" s="112" t="s">
        <v>6</v>
      </c>
      <c r="D72" s="65">
        <v>302</v>
      </c>
      <c r="E72" s="66">
        <v>0</v>
      </c>
      <c r="F72" s="80">
        <v>343.9</v>
      </c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3">
        <f>SUM('Cuota-Pago=Saldo'!AN75)</f>
        <v>-796.28722662823702</v>
      </c>
      <c r="S72" s="72"/>
      <c r="T72" s="62"/>
      <c r="U72" s="62"/>
      <c r="V72"/>
      <c r="W72"/>
      <c r="X72"/>
      <c r="Y72"/>
      <c r="Z72"/>
      <c r="AA72"/>
      <c r="AB72"/>
      <c r="AC72"/>
      <c r="AD72"/>
    </row>
    <row r="73" spans="1:30" s="61" customFormat="1" ht="20.100000000000001" customHeight="1" x14ac:dyDescent="0.45">
      <c r="A73" s="69" t="s">
        <v>156</v>
      </c>
      <c r="B73" s="84">
        <v>11</v>
      </c>
      <c r="C73" s="112" t="s">
        <v>6</v>
      </c>
      <c r="D73" s="65">
        <v>303</v>
      </c>
      <c r="E73" s="66">
        <v>0</v>
      </c>
      <c r="F73" s="80">
        <v>332.19</v>
      </c>
      <c r="G73" s="80">
        <v>359.86</v>
      </c>
      <c r="H73" s="80">
        <v>367.68</v>
      </c>
      <c r="I73" s="80"/>
      <c r="J73" s="80"/>
      <c r="K73" s="80"/>
      <c r="L73" s="80"/>
      <c r="M73" s="80"/>
      <c r="N73" s="80"/>
      <c r="O73" s="80"/>
      <c r="P73" s="80"/>
      <c r="Q73" s="80"/>
      <c r="R73" s="83">
        <f>SUM('Cuota-Pago=Saldo'!AN76)</f>
        <v>-8.5407222042022113E-4</v>
      </c>
      <c r="S73" s="72"/>
      <c r="T73" s="62"/>
      <c r="U73" s="62"/>
      <c r="V73"/>
      <c r="W73"/>
      <c r="X73"/>
      <c r="Y73"/>
      <c r="Z73"/>
      <c r="AA73"/>
      <c r="AB73"/>
      <c r="AC73"/>
      <c r="AD73"/>
    </row>
    <row r="74" spans="1:30" s="61" customFormat="1" ht="20.100000000000001" customHeight="1" x14ac:dyDescent="0.45">
      <c r="A74" s="69" t="s">
        <v>157</v>
      </c>
      <c r="B74" s="84">
        <v>12</v>
      </c>
      <c r="C74" s="112" t="s">
        <v>6</v>
      </c>
      <c r="D74" s="65">
        <v>304</v>
      </c>
      <c r="E74" s="66">
        <v>0</v>
      </c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3">
        <f>SUM('Cuota-Pago=Saldo'!AN77)</f>
        <v>-709.24114274725753</v>
      </c>
      <c r="S74" s="72"/>
      <c r="T74" s="62"/>
      <c r="U74" s="62"/>
      <c r="V74"/>
      <c r="W74"/>
      <c r="X74"/>
      <c r="Y74"/>
      <c r="Z74"/>
      <c r="AA74"/>
      <c r="AB74"/>
      <c r="AC74"/>
      <c r="AD74"/>
    </row>
    <row r="75" spans="1:30" s="61" customFormat="1" ht="20.100000000000001" customHeight="1" x14ac:dyDescent="0.45">
      <c r="A75" s="63" t="s">
        <v>158</v>
      </c>
      <c r="B75" s="84">
        <v>13</v>
      </c>
      <c r="C75" s="112" t="s">
        <v>6</v>
      </c>
      <c r="D75" s="65">
        <v>401</v>
      </c>
      <c r="E75" s="66">
        <v>0</v>
      </c>
      <c r="F75" s="80">
        <v>344.62</v>
      </c>
      <c r="G75" s="80">
        <v>412.72</v>
      </c>
      <c r="H75" s="80">
        <v>410.39</v>
      </c>
      <c r="I75" s="80"/>
      <c r="J75" s="80"/>
      <c r="K75" s="80"/>
      <c r="L75" s="80"/>
      <c r="M75" s="80"/>
      <c r="N75" s="80"/>
      <c r="O75" s="80"/>
      <c r="P75" s="80"/>
      <c r="Q75" s="80"/>
      <c r="R75" s="83">
        <f>SUM('Cuota-Pago=Saldo'!AN78)</f>
        <v>-3.5502565598903857E-3</v>
      </c>
      <c r="S75" s="72"/>
      <c r="T75" s="62"/>
      <c r="U75" s="62"/>
      <c r="V75"/>
      <c r="W75"/>
      <c r="X75"/>
      <c r="Y75"/>
      <c r="Z75"/>
      <c r="AA75"/>
      <c r="AB75"/>
      <c r="AC75"/>
      <c r="AD75"/>
    </row>
    <row r="76" spans="1:30" s="61" customFormat="1" ht="20.100000000000001" customHeight="1" x14ac:dyDescent="0.45">
      <c r="A76" s="69" t="s">
        <v>159</v>
      </c>
      <c r="B76" s="84">
        <v>14</v>
      </c>
      <c r="C76" s="112" t="s">
        <v>6</v>
      </c>
      <c r="D76" s="65">
        <v>402</v>
      </c>
      <c r="E76" s="66">
        <v>0</v>
      </c>
      <c r="F76" s="80">
        <f>380+81.21</f>
        <v>461.21</v>
      </c>
      <c r="G76" s="80">
        <v>200</v>
      </c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3">
        <f>SUM('Cuota-Pago=Saldo'!AN79)</f>
        <v>-512.6481085667034</v>
      </c>
      <c r="S76"/>
      <c r="T76"/>
      <c r="U76"/>
      <c r="V76"/>
      <c r="W76"/>
      <c r="X76"/>
      <c r="Y76"/>
      <c r="Z76"/>
      <c r="AA76"/>
      <c r="AB76"/>
      <c r="AC76"/>
      <c r="AD76"/>
    </row>
    <row r="77" spans="1:30" s="61" customFormat="1" ht="20.100000000000001" customHeight="1" x14ac:dyDescent="0.45">
      <c r="A77" s="75" t="s">
        <v>160</v>
      </c>
      <c r="B77" s="84">
        <v>15</v>
      </c>
      <c r="C77" s="112" t="s">
        <v>6</v>
      </c>
      <c r="D77" s="71">
        <v>403</v>
      </c>
      <c r="E77" s="66">
        <v>0</v>
      </c>
      <c r="F77" s="80">
        <v>352.58</v>
      </c>
      <c r="G77" s="80">
        <v>411.93</v>
      </c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3">
        <f>SUM('Cuota-Pago=Saldo'!AN80)</f>
        <v>-434.18258824786489</v>
      </c>
      <c r="S77" s="72"/>
      <c r="T77" s="62"/>
      <c r="U77" s="62"/>
      <c r="V77"/>
      <c r="W77"/>
      <c r="X77"/>
      <c r="Y77"/>
      <c r="Z77"/>
      <c r="AA77"/>
      <c r="AB77"/>
      <c r="AC77"/>
      <c r="AD77"/>
    </row>
    <row r="78" spans="1:30" s="61" customFormat="1" ht="20.100000000000001" customHeight="1" x14ac:dyDescent="0.45">
      <c r="A78" s="63" t="s">
        <v>161</v>
      </c>
      <c r="B78" s="84">
        <v>16</v>
      </c>
      <c r="C78" s="112" t="s">
        <v>6</v>
      </c>
      <c r="D78" s="65">
        <v>404</v>
      </c>
      <c r="E78" s="66">
        <v>0</v>
      </c>
      <c r="F78" s="80">
        <f>350-3.04</f>
        <v>346.96</v>
      </c>
      <c r="G78" s="80">
        <v>350</v>
      </c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3">
        <f>SUM('Cuota-Pago=Saldo'!AN81)</f>
        <v>-338.43959587045168</v>
      </c>
      <c r="S78" s="72"/>
      <c r="T78" s="62"/>
      <c r="U78" s="62"/>
      <c r="V78"/>
      <c r="W78"/>
      <c r="X78"/>
      <c r="Y78"/>
      <c r="Z78"/>
      <c r="AA78"/>
      <c r="AB78"/>
      <c r="AC78"/>
      <c r="AD78"/>
    </row>
    <row r="79" spans="1:30" s="61" customFormat="1" ht="20.100000000000001" customHeight="1" x14ac:dyDescent="0.45">
      <c r="A79" s="69" t="s">
        <v>162</v>
      </c>
      <c r="B79" s="84">
        <v>17</v>
      </c>
      <c r="C79" s="112" t="s">
        <v>6</v>
      </c>
      <c r="D79" s="65">
        <v>501</v>
      </c>
      <c r="E79" s="66">
        <v>0</v>
      </c>
      <c r="F79" s="80">
        <v>381</v>
      </c>
      <c r="G79" s="80">
        <v>459</v>
      </c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3">
        <f>SUM('Cuota-Pago=Saldo'!AN82)</f>
        <v>-450.36428698938977</v>
      </c>
      <c r="S79" s="72"/>
      <c r="T79" s="62"/>
      <c r="U79" s="62"/>
      <c r="V79"/>
      <c r="W79"/>
      <c r="X79"/>
      <c r="Y79"/>
      <c r="Z79"/>
      <c r="AA79"/>
      <c r="AB79"/>
      <c r="AC79"/>
      <c r="AD79"/>
    </row>
    <row r="80" spans="1:30" s="61" customFormat="1" ht="20.100000000000001" customHeight="1" x14ac:dyDescent="0.45">
      <c r="A80" s="69" t="s">
        <v>163</v>
      </c>
      <c r="B80" s="84">
        <v>18</v>
      </c>
      <c r="C80" s="112" t="s">
        <v>6</v>
      </c>
      <c r="D80" s="65">
        <v>502</v>
      </c>
      <c r="E80" s="66">
        <v>0</v>
      </c>
      <c r="F80" s="80">
        <v>339</v>
      </c>
      <c r="G80" s="80">
        <v>374</v>
      </c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3">
        <f>SUM('Cuota-Pago=Saldo'!AN83)</f>
        <v>-391.27890451149216</v>
      </c>
      <c r="S80" s="72"/>
      <c r="T80" s="62"/>
      <c r="U80" s="62"/>
      <c r="V80"/>
      <c r="W80"/>
      <c r="X80"/>
      <c r="Y80"/>
      <c r="Z80"/>
      <c r="AA80"/>
      <c r="AB80"/>
      <c r="AC80"/>
      <c r="AD80"/>
    </row>
    <row r="81" spans="1:30" s="61" customFormat="1" ht="20.100000000000001" customHeight="1" x14ac:dyDescent="0.45">
      <c r="A81" s="69" t="s">
        <v>164</v>
      </c>
      <c r="B81" s="84">
        <v>19</v>
      </c>
      <c r="C81" s="112" t="s">
        <v>6</v>
      </c>
      <c r="D81" s="65">
        <v>503</v>
      </c>
      <c r="E81" s="66">
        <v>0</v>
      </c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3">
        <f>SUM('Cuota-Pago=Saldo'!AN84)</f>
        <v>-1434.9070042870803</v>
      </c>
      <c r="S81" s="72"/>
      <c r="T81" s="62"/>
      <c r="U81" s="62"/>
      <c r="V81"/>
      <c r="W81"/>
      <c r="X81"/>
      <c r="Y81"/>
      <c r="Z81"/>
      <c r="AA81"/>
      <c r="AB81"/>
      <c r="AC81"/>
      <c r="AD81"/>
    </row>
    <row r="82" spans="1:30" s="61" customFormat="1" ht="20.100000000000001" customHeight="1" x14ac:dyDescent="0.45">
      <c r="A82" s="69" t="s">
        <v>165</v>
      </c>
      <c r="B82" s="84">
        <v>20</v>
      </c>
      <c r="C82" s="112" t="s">
        <v>6</v>
      </c>
      <c r="D82" s="65">
        <v>504</v>
      </c>
      <c r="E82" s="66">
        <v>0</v>
      </c>
      <c r="F82" s="80">
        <v>343.57</v>
      </c>
      <c r="G82" s="80">
        <v>425.23</v>
      </c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3">
        <f>SUM('Cuota-Pago=Saldo'!AN85)</f>
        <v>-430.29439846005079</v>
      </c>
      <c r="S82" s="72"/>
      <c r="T82" s="62"/>
      <c r="U82" s="62"/>
      <c r="V82"/>
      <c r="W82"/>
      <c r="X82"/>
      <c r="Y82"/>
      <c r="Z82"/>
      <c r="AA82"/>
      <c r="AB82"/>
      <c r="AC82"/>
      <c r="AD82"/>
    </row>
    <row r="83" spans="1:30" ht="20.100000000000001" customHeight="1" x14ac:dyDescent="0.45">
      <c r="A83" s="69" t="s">
        <v>166</v>
      </c>
      <c r="B83" s="64">
        <v>1</v>
      </c>
      <c r="C83" s="112" t="s">
        <v>7</v>
      </c>
      <c r="D83" s="65">
        <v>101</v>
      </c>
      <c r="E83" s="66">
        <v>0</v>
      </c>
      <c r="F83" s="80"/>
      <c r="G83" s="80"/>
      <c r="H83" s="80">
        <v>872.95</v>
      </c>
      <c r="I83" s="80"/>
      <c r="J83" s="80"/>
      <c r="K83" s="80"/>
      <c r="L83" s="80"/>
      <c r="M83" s="80"/>
      <c r="N83" s="80"/>
      <c r="O83" s="80"/>
      <c r="P83" s="80"/>
      <c r="Q83" s="80"/>
      <c r="R83" s="83">
        <f>SUM('Cuota-Pago=Saldo'!AN86)</f>
        <v>5.4551831442495313E-4</v>
      </c>
      <c r="T83" s="62">
        <f>COUNTIF(R83:R102,"&gt;0")</f>
        <v>3</v>
      </c>
      <c r="U83" s="67"/>
    </row>
    <row r="84" spans="1:30" ht="20.100000000000001" customHeight="1" x14ac:dyDescent="0.45">
      <c r="A84" s="69" t="s">
        <v>167</v>
      </c>
      <c r="B84" s="64">
        <v>2</v>
      </c>
      <c r="C84" s="112" t="s">
        <v>7</v>
      </c>
      <c r="D84" s="65">
        <v>102</v>
      </c>
      <c r="E84" s="66">
        <v>0</v>
      </c>
      <c r="F84" s="80">
        <v>340.43</v>
      </c>
      <c r="G84" s="80">
        <v>402.87</v>
      </c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3">
        <f>SUM('Cuota-Pago=Saldo'!AN87)</f>
        <v>-401.97263993893552</v>
      </c>
      <c r="T84" s="62">
        <f>COUNTIF(R83:R102,"&lt;0")</f>
        <v>17</v>
      </c>
      <c r="U84" s="68"/>
    </row>
    <row r="85" spans="1:30" ht="20.100000000000001" customHeight="1" x14ac:dyDescent="0.45">
      <c r="A85" s="69" t="s">
        <v>168</v>
      </c>
      <c r="B85" s="64">
        <v>3</v>
      </c>
      <c r="C85" s="112" t="s">
        <v>7</v>
      </c>
      <c r="D85" s="65">
        <v>103</v>
      </c>
      <c r="E85" s="66">
        <v>0</v>
      </c>
      <c r="F85" s="80">
        <v>316.14999999999998</v>
      </c>
      <c r="G85" s="80">
        <v>336.09</v>
      </c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3">
        <f>SUM('Cuota-Pago=Saldo'!AN88)</f>
        <v>-338.63016287166238</v>
      </c>
      <c r="T85" s="62">
        <f>SUM(T83)-20</f>
        <v>-17</v>
      </c>
      <c r="U85" s="67"/>
      <c r="V85" s="29" t="s">
        <v>12</v>
      </c>
    </row>
    <row r="86" spans="1:30" ht="20.100000000000001" customHeight="1" x14ac:dyDescent="0.45">
      <c r="A86" s="69" t="s">
        <v>169</v>
      </c>
      <c r="B86" s="64">
        <v>4</v>
      </c>
      <c r="C86" s="112" t="s">
        <v>7</v>
      </c>
      <c r="D86" s="65">
        <v>104</v>
      </c>
      <c r="E86" s="66">
        <v>0</v>
      </c>
      <c r="F86" s="80">
        <v>329.93</v>
      </c>
      <c r="G86" s="80">
        <v>377.58</v>
      </c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3">
        <f>SUM('Cuota-Pago=Saldo'!AN89)</f>
        <v>-383.66704648136329</v>
      </c>
    </row>
    <row r="87" spans="1:30" ht="20.100000000000001" customHeight="1" x14ac:dyDescent="0.45">
      <c r="A87" s="69" t="s">
        <v>170</v>
      </c>
      <c r="B87" s="64">
        <v>5</v>
      </c>
      <c r="C87" s="112" t="s">
        <v>7</v>
      </c>
      <c r="D87" s="65">
        <v>201</v>
      </c>
      <c r="E87" s="66">
        <v>0</v>
      </c>
      <c r="F87" s="80">
        <v>348</v>
      </c>
      <c r="G87" s="80">
        <v>421</v>
      </c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3">
        <f>SUM('Cuota-Pago=Saldo'!AN90)</f>
        <v>-402.03171544255071</v>
      </c>
    </row>
    <row r="88" spans="1:30" ht="20.100000000000001" customHeight="1" x14ac:dyDescent="0.45">
      <c r="A88" s="63" t="s">
        <v>171</v>
      </c>
      <c r="B88" s="64">
        <v>6</v>
      </c>
      <c r="C88" s="112" t="s">
        <v>7</v>
      </c>
      <c r="D88" s="65">
        <v>202</v>
      </c>
      <c r="E88" s="66">
        <v>0</v>
      </c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3">
        <f>SUM('Cuota-Pago=Saldo'!AN91)</f>
        <v>-956.91801905376724</v>
      </c>
    </row>
    <row r="89" spans="1:30" ht="20.100000000000001" customHeight="1" x14ac:dyDescent="0.45">
      <c r="A89" s="69" t="s">
        <v>172</v>
      </c>
      <c r="B89" s="64">
        <v>7</v>
      </c>
      <c r="C89" s="112" t="s">
        <v>7</v>
      </c>
      <c r="D89" s="65">
        <v>203</v>
      </c>
      <c r="E89" s="66">
        <v>0</v>
      </c>
      <c r="F89" s="80">
        <v>361.41</v>
      </c>
      <c r="G89" s="80">
        <v>457.35</v>
      </c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3">
        <f>SUM('Cuota-Pago=Saldo'!AN92)</f>
        <v>-458.90343776379137</v>
      </c>
    </row>
    <row r="90" spans="1:30" ht="20.100000000000001" customHeight="1" x14ac:dyDescent="0.45">
      <c r="A90" s="69" t="s">
        <v>173</v>
      </c>
      <c r="B90" s="64">
        <v>8</v>
      </c>
      <c r="C90" s="112" t="s">
        <v>7</v>
      </c>
      <c r="D90" s="65">
        <v>204</v>
      </c>
      <c r="E90" s="66">
        <v>0</v>
      </c>
      <c r="F90" s="80">
        <v>310.2</v>
      </c>
      <c r="G90" s="80">
        <v>321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3">
        <f>SUM('Cuota-Pago=Saldo'!AN93)</f>
        <v>-326.7415517361747</v>
      </c>
    </row>
    <row r="91" spans="1:30" ht="20.100000000000001" customHeight="1" x14ac:dyDescent="0.45">
      <c r="A91" s="69" t="s">
        <v>174</v>
      </c>
      <c r="B91" s="64">
        <v>9</v>
      </c>
      <c r="C91" s="113" t="s">
        <v>7</v>
      </c>
      <c r="D91" s="65">
        <v>301</v>
      </c>
      <c r="E91" s="66">
        <v>0</v>
      </c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3">
        <f>SUM('Cuota-Pago=Saldo'!AN94)</f>
        <v>-1616.8748885508949</v>
      </c>
    </row>
    <row r="92" spans="1:30" s="61" customFormat="1" ht="20.100000000000001" customHeight="1" x14ac:dyDescent="0.45">
      <c r="A92" s="69" t="s">
        <v>175</v>
      </c>
      <c r="B92" s="64">
        <v>10</v>
      </c>
      <c r="C92" s="112" t="s">
        <v>7</v>
      </c>
      <c r="D92" s="65">
        <v>302</v>
      </c>
      <c r="E92" s="66">
        <v>0</v>
      </c>
      <c r="F92" s="80">
        <v>368.19</v>
      </c>
      <c r="G92" s="80">
        <v>455.44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3">
        <f>SUM('Cuota-Pago=Saldo'!AN95)</f>
        <v>-440.21447372233428</v>
      </c>
      <c r="S92" s="72"/>
      <c r="T92" s="62"/>
      <c r="U92"/>
      <c r="V92"/>
      <c r="W92"/>
      <c r="X92"/>
      <c r="Y92"/>
      <c r="Z92"/>
      <c r="AA92"/>
      <c r="AB92"/>
      <c r="AC92"/>
      <c r="AD92"/>
    </row>
    <row r="93" spans="1:30" s="61" customFormat="1" ht="20.100000000000001" customHeight="1" x14ac:dyDescent="0.45">
      <c r="A93" s="69" t="s">
        <v>176</v>
      </c>
      <c r="B93" s="64">
        <v>11</v>
      </c>
      <c r="C93" s="112" t="s">
        <v>7</v>
      </c>
      <c r="D93" s="65">
        <v>303</v>
      </c>
      <c r="E93" s="66">
        <v>0</v>
      </c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3">
        <f>SUM('Cuota-Pago=Saldo'!AN96)</f>
        <v>-3191.9532840774004</v>
      </c>
      <c r="S93" s="72" t="s">
        <v>12</v>
      </c>
      <c r="T93" s="62"/>
      <c r="U93" s="62"/>
      <c r="V93"/>
      <c r="W93"/>
      <c r="X93"/>
      <c r="Y93"/>
      <c r="Z93"/>
      <c r="AA93"/>
      <c r="AB93"/>
      <c r="AC93"/>
      <c r="AD93"/>
    </row>
    <row r="94" spans="1:30" s="61" customFormat="1" ht="20.100000000000001" customHeight="1" x14ac:dyDescent="0.45">
      <c r="A94" s="69" t="s">
        <v>177</v>
      </c>
      <c r="B94" s="64">
        <v>12</v>
      </c>
      <c r="C94" s="112" t="s">
        <v>7</v>
      </c>
      <c r="D94" s="65">
        <v>304</v>
      </c>
      <c r="E94" s="66">
        <v>0</v>
      </c>
      <c r="F94" s="80">
        <v>327.11</v>
      </c>
      <c r="G94" s="80">
        <v>367.8</v>
      </c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3">
        <f>SUM('Cuota-Pago=Saldo'!AN97)</f>
        <v>-372.29927716740559</v>
      </c>
      <c r="S94" s="72"/>
      <c r="T94" s="62"/>
      <c r="U94" s="62"/>
      <c r="V94"/>
      <c r="W94"/>
      <c r="X94"/>
      <c r="Y94"/>
      <c r="Z94"/>
      <c r="AA94"/>
      <c r="AB94"/>
      <c r="AC94"/>
      <c r="AD94"/>
    </row>
    <row r="95" spans="1:30" s="61" customFormat="1" ht="20.100000000000001" customHeight="1" x14ac:dyDescent="0.45">
      <c r="A95" s="69" t="s">
        <v>321</v>
      </c>
      <c r="B95" s="64">
        <v>13</v>
      </c>
      <c r="C95" s="112" t="s">
        <v>7</v>
      </c>
      <c r="D95" s="65">
        <v>401</v>
      </c>
      <c r="E95" s="66">
        <v>0</v>
      </c>
      <c r="F95" s="80">
        <v>340.77</v>
      </c>
      <c r="G95" s="80">
        <v>377.65</v>
      </c>
      <c r="H95" s="80">
        <v>359.97</v>
      </c>
      <c r="I95" s="80"/>
      <c r="J95" s="80"/>
      <c r="K95" s="80"/>
      <c r="L95" s="80"/>
      <c r="M95" s="80"/>
      <c r="N95" s="80"/>
      <c r="O95" s="80"/>
      <c r="P95" s="80"/>
      <c r="Q95" s="80"/>
      <c r="R95" s="83">
        <f>SUM('Cuota-Pago=Saldo'!AN98)</f>
        <v>4.2763796496956274E-3</v>
      </c>
      <c r="S95" s="72" t="s">
        <v>12</v>
      </c>
      <c r="T95" s="62"/>
      <c r="U95" s="62"/>
      <c r="V95"/>
      <c r="W95"/>
      <c r="X95"/>
      <c r="Y95"/>
      <c r="Z95"/>
      <c r="AA95"/>
      <c r="AB95"/>
      <c r="AC95"/>
      <c r="AD95"/>
    </row>
    <row r="96" spans="1:30" s="61" customFormat="1" ht="20.100000000000001" customHeight="1" x14ac:dyDescent="0.45">
      <c r="A96" s="63" t="s">
        <v>179</v>
      </c>
      <c r="B96" s="64">
        <v>14</v>
      </c>
      <c r="C96" s="112" t="s">
        <v>7</v>
      </c>
      <c r="D96" s="65">
        <v>402</v>
      </c>
      <c r="E96" s="66">
        <v>0</v>
      </c>
      <c r="F96" s="80">
        <v>334.02</v>
      </c>
      <c r="G96" s="80">
        <v>382.02</v>
      </c>
      <c r="H96" s="80">
        <v>388.69</v>
      </c>
      <c r="I96" s="80"/>
      <c r="J96" s="80"/>
      <c r="K96" s="80"/>
      <c r="L96" s="80"/>
      <c r="M96" s="80"/>
      <c r="N96" s="80"/>
      <c r="O96" s="80"/>
      <c r="P96" s="80"/>
      <c r="Q96" s="80"/>
      <c r="R96" s="83">
        <f>SUM('Cuota-Pago=Saldo'!AN99)</f>
        <v>-9.982406098743013E-4</v>
      </c>
      <c r="S96" s="72"/>
      <c r="T96" s="62"/>
      <c r="U96" s="62"/>
      <c r="V96"/>
      <c r="W96"/>
      <c r="X96"/>
      <c r="Y96"/>
      <c r="Z96"/>
      <c r="AA96"/>
      <c r="AB96"/>
      <c r="AC96"/>
      <c r="AD96"/>
    </row>
    <row r="97" spans="1:30" s="61" customFormat="1" ht="20.100000000000001" customHeight="1" x14ac:dyDescent="0.45">
      <c r="A97" s="63" t="s">
        <v>180</v>
      </c>
      <c r="B97" s="64">
        <v>15</v>
      </c>
      <c r="C97" s="112" t="s">
        <v>7</v>
      </c>
      <c r="D97" s="71">
        <v>403</v>
      </c>
      <c r="E97" s="66">
        <v>0</v>
      </c>
      <c r="F97" s="80">
        <v>324.52</v>
      </c>
      <c r="G97" s="80">
        <v>359.54</v>
      </c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3">
        <f>SUM('Cuota-Pago=Saldo'!AN100)</f>
        <v>-347.67743526487027</v>
      </c>
      <c r="S97" s="72"/>
      <c r="T97" s="62"/>
      <c r="U97" s="62"/>
      <c r="V97"/>
      <c r="W97"/>
      <c r="X97"/>
      <c r="Y97"/>
      <c r="Z97"/>
      <c r="AA97"/>
      <c r="AB97"/>
      <c r="AC97"/>
      <c r="AD97"/>
    </row>
    <row r="98" spans="1:30" s="61" customFormat="1" ht="20.100000000000001" customHeight="1" x14ac:dyDescent="0.45">
      <c r="A98" s="63" t="s">
        <v>181</v>
      </c>
      <c r="B98" s="64">
        <v>16</v>
      </c>
      <c r="C98" s="112" t="s">
        <v>7</v>
      </c>
      <c r="D98" s="65">
        <v>404</v>
      </c>
      <c r="E98" s="66">
        <v>0</v>
      </c>
      <c r="F98" s="80">
        <v>325.33999999999997</v>
      </c>
      <c r="G98" s="80">
        <v>387.02</v>
      </c>
      <c r="H98" s="80">
        <v>387.68</v>
      </c>
      <c r="I98" s="80"/>
      <c r="J98" s="80"/>
      <c r="K98" s="80"/>
      <c r="L98" s="80"/>
      <c r="M98" s="80"/>
      <c r="N98" s="80"/>
      <c r="O98" s="80"/>
      <c r="P98" s="80"/>
      <c r="Q98" s="80"/>
      <c r="R98" s="83">
        <f>SUM('Cuota-Pago=Saldo'!AN101)</f>
        <v>0.55079171461500209</v>
      </c>
      <c r="S98" s="72"/>
      <c r="T98" s="62"/>
      <c r="U98" s="62"/>
      <c r="V98"/>
      <c r="W98"/>
      <c r="X98"/>
      <c r="Y98"/>
      <c r="Z98"/>
      <c r="AA98"/>
      <c r="AB98"/>
      <c r="AC98"/>
      <c r="AD98"/>
    </row>
    <row r="99" spans="1:30" s="61" customFormat="1" ht="20.100000000000001" customHeight="1" x14ac:dyDescent="0.45">
      <c r="A99" s="69" t="s">
        <v>327</v>
      </c>
      <c r="B99" s="64">
        <v>17</v>
      </c>
      <c r="C99" s="112" t="s">
        <v>7</v>
      </c>
      <c r="D99" s="65">
        <v>501</v>
      </c>
      <c r="E99" s="66">
        <v>0</v>
      </c>
      <c r="F99" s="80">
        <v>332.59</v>
      </c>
      <c r="G99" s="80">
        <v>379.06</v>
      </c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3">
        <f>SUM('Cuota-Pago=Saldo'!AN102)</f>
        <v>-376.06198526698677</v>
      </c>
      <c r="S99" s="72"/>
      <c r="T99" s="62"/>
      <c r="U99" s="62"/>
      <c r="V99"/>
      <c r="W99"/>
      <c r="X99"/>
      <c r="Y99"/>
      <c r="Z99"/>
      <c r="AA99"/>
      <c r="AB99"/>
      <c r="AC99"/>
      <c r="AD99"/>
    </row>
    <row r="100" spans="1:30" s="61" customFormat="1" ht="20.100000000000001" customHeight="1" x14ac:dyDescent="0.45">
      <c r="A100" s="63" t="s">
        <v>183</v>
      </c>
      <c r="B100" s="64">
        <v>18</v>
      </c>
      <c r="C100" s="112" t="s">
        <v>7</v>
      </c>
      <c r="D100" s="65">
        <v>502</v>
      </c>
      <c r="E100" s="66">
        <v>0</v>
      </c>
      <c r="F100" s="80">
        <v>340</v>
      </c>
      <c r="G100" s="80">
        <v>356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3">
        <f>SUM('Cuota-Pago=Saldo'!AN103)</f>
        <v>-359.06296326631008</v>
      </c>
      <c r="S100" s="72"/>
      <c r="T100" s="62"/>
      <c r="U100" s="62"/>
      <c r="V100"/>
      <c r="W100"/>
      <c r="X100"/>
      <c r="Y100"/>
      <c r="Z100"/>
      <c r="AA100"/>
      <c r="AB100"/>
      <c r="AC100"/>
      <c r="AD100"/>
    </row>
    <row r="101" spans="1:30" s="61" customFormat="1" ht="20.100000000000001" customHeight="1" x14ac:dyDescent="0.45">
      <c r="A101" s="69" t="s">
        <v>184</v>
      </c>
      <c r="B101" s="64">
        <v>19</v>
      </c>
      <c r="C101" s="112" t="s">
        <v>7</v>
      </c>
      <c r="D101" s="65">
        <v>503</v>
      </c>
      <c r="E101" s="66">
        <v>0</v>
      </c>
      <c r="F101" s="80"/>
      <c r="G101" s="80">
        <v>420.6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3">
        <f>SUM('Cuota-Pago=Saldo'!AN104)</f>
        <v>-398.19681068522982</v>
      </c>
      <c r="S101" s="72"/>
      <c r="T101" s="62" t="s">
        <v>318</v>
      </c>
      <c r="U101" s="62"/>
      <c r="V101"/>
      <c r="W101"/>
      <c r="X101"/>
      <c r="Y101"/>
      <c r="Z101"/>
      <c r="AA101"/>
      <c r="AB101"/>
      <c r="AC101"/>
      <c r="AD101"/>
    </row>
    <row r="102" spans="1:30" s="61" customFormat="1" ht="20.100000000000001" customHeight="1" x14ac:dyDescent="0.45">
      <c r="A102" s="69" t="s">
        <v>269</v>
      </c>
      <c r="B102" s="64">
        <v>20</v>
      </c>
      <c r="C102" s="112" t="s">
        <v>7</v>
      </c>
      <c r="D102" s="65">
        <v>504</v>
      </c>
      <c r="E102" s="66">
        <v>0</v>
      </c>
      <c r="F102" s="80">
        <v>345.84</v>
      </c>
      <c r="G102" s="80">
        <v>419.68</v>
      </c>
      <c r="H102" s="80">
        <v>421.82</v>
      </c>
      <c r="I102" s="80"/>
      <c r="J102" s="80"/>
      <c r="K102" s="80"/>
      <c r="L102" s="80"/>
      <c r="M102" s="80"/>
      <c r="N102" s="80"/>
      <c r="O102" s="80"/>
      <c r="P102" s="80"/>
      <c r="Q102" s="80"/>
      <c r="R102" s="83">
        <f>SUM('Cuota-Pago=Saldo'!AN105)</f>
        <v>-2.9909389774047668E-3</v>
      </c>
      <c r="S102" s="72"/>
      <c r="T102" s="62"/>
      <c r="U102" s="62"/>
      <c r="V102"/>
      <c r="W102"/>
      <c r="X102"/>
      <c r="Y102"/>
      <c r="Z102"/>
      <c r="AA102"/>
      <c r="AB102"/>
      <c r="AC102"/>
      <c r="AD102"/>
    </row>
    <row r="103" spans="1:30" ht="20.100000000000001" customHeight="1" x14ac:dyDescent="0.45">
      <c r="A103" s="85" t="s">
        <v>185</v>
      </c>
      <c r="B103" s="84">
        <v>1</v>
      </c>
      <c r="C103" s="112" t="s">
        <v>8</v>
      </c>
      <c r="D103" s="65">
        <v>101</v>
      </c>
      <c r="E103" s="66">
        <v>0</v>
      </c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3">
        <f>SUM('Cuota-Pago=Saldo'!AN106)</f>
        <v>-870.72039803033294</v>
      </c>
      <c r="T103" s="62">
        <f>COUNTIF(R103:R122,"&gt;0")</f>
        <v>2</v>
      </c>
      <c r="U103" s="67"/>
    </row>
    <row r="104" spans="1:30" ht="20.100000000000001" customHeight="1" x14ac:dyDescent="0.45">
      <c r="A104" s="85" t="s">
        <v>186</v>
      </c>
      <c r="B104" s="84">
        <v>2</v>
      </c>
      <c r="C104" s="112" t="s">
        <v>8</v>
      </c>
      <c r="D104" s="65">
        <v>102</v>
      </c>
      <c r="E104" s="66">
        <v>0</v>
      </c>
      <c r="F104" s="80">
        <v>345</v>
      </c>
      <c r="G104" s="80">
        <v>434</v>
      </c>
      <c r="H104" s="80">
        <v>415</v>
      </c>
      <c r="I104" s="80"/>
      <c r="J104" s="80"/>
      <c r="K104" s="80"/>
      <c r="L104" s="80"/>
      <c r="M104" s="80"/>
      <c r="N104" s="80"/>
      <c r="O104" s="80"/>
      <c r="P104" s="80"/>
      <c r="Q104" s="80"/>
      <c r="R104" s="83">
        <f>SUM('Cuota-Pago=Saldo'!AN107)</f>
        <v>2.3712354931888058E-2</v>
      </c>
      <c r="T104" s="62">
        <f>COUNTIF(R103:R122,"&lt;0")</f>
        <v>18</v>
      </c>
      <c r="U104" s="68"/>
    </row>
    <row r="105" spans="1:30" ht="20.100000000000001" customHeight="1" x14ac:dyDescent="0.45">
      <c r="A105" s="85" t="s">
        <v>187</v>
      </c>
      <c r="B105" s="84">
        <v>3</v>
      </c>
      <c r="C105" s="112" t="s">
        <v>8</v>
      </c>
      <c r="D105" s="73">
        <v>103</v>
      </c>
      <c r="E105" s="66">
        <v>0</v>
      </c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3">
        <f>SUM('Cuota-Pago=Saldo'!AN108)</f>
        <v>-684.61491672342186</v>
      </c>
      <c r="T105" s="62">
        <f>SUM(T103)-20</f>
        <v>-18</v>
      </c>
      <c r="U105" s="67"/>
    </row>
    <row r="106" spans="1:30" ht="20.100000000000001" customHeight="1" x14ac:dyDescent="0.45">
      <c r="A106" s="85" t="s">
        <v>188</v>
      </c>
      <c r="B106" s="84">
        <v>4</v>
      </c>
      <c r="C106" s="112" t="s">
        <v>8</v>
      </c>
      <c r="D106" s="65">
        <v>104</v>
      </c>
      <c r="E106" s="66">
        <v>0</v>
      </c>
      <c r="F106" s="80">
        <v>310.69</v>
      </c>
      <c r="G106" s="80">
        <v>320.83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3">
        <f>SUM('Cuota-Pago=Saldo'!AN109)</f>
        <v>-335.88628757274722</v>
      </c>
    </row>
    <row r="107" spans="1:30" ht="20.100000000000001" customHeight="1" x14ac:dyDescent="0.45">
      <c r="A107" s="86" t="s">
        <v>189</v>
      </c>
      <c r="B107" s="84">
        <v>5</v>
      </c>
      <c r="C107" s="112" t="s">
        <v>8</v>
      </c>
      <c r="D107" s="65">
        <v>201</v>
      </c>
      <c r="E107" s="66">
        <v>0</v>
      </c>
      <c r="F107" s="80"/>
      <c r="G107" s="80">
        <v>672.96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3">
        <f>SUM('Cuota-Pago=Saldo'!AN110)</f>
        <v>-357.55688724083342</v>
      </c>
    </row>
    <row r="108" spans="1:30" ht="20.100000000000001" customHeight="1" x14ac:dyDescent="0.45">
      <c r="A108" s="86" t="s">
        <v>339</v>
      </c>
      <c r="B108" s="84">
        <v>6</v>
      </c>
      <c r="C108" s="112" t="s">
        <v>8</v>
      </c>
      <c r="D108" s="65">
        <v>202</v>
      </c>
      <c r="E108" s="66">
        <v>0</v>
      </c>
      <c r="F108" s="80"/>
      <c r="G108" s="80">
        <v>408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3">
        <f>SUM('Cuota-Pago=Saldo'!AN111)</f>
        <v>-411.49230954538581</v>
      </c>
    </row>
    <row r="109" spans="1:30" ht="20.100000000000001" customHeight="1" x14ac:dyDescent="0.45">
      <c r="A109" s="86" t="s">
        <v>338</v>
      </c>
      <c r="B109" s="84">
        <v>7</v>
      </c>
      <c r="C109" s="112" t="s">
        <v>8</v>
      </c>
      <c r="D109" s="65">
        <v>203</v>
      </c>
      <c r="E109" s="66">
        <v>0</v>
      </c>
      <c r="F109" s="80">
        <v>315.99</v>
      </c>
      <c r="G109" s="80">
        <v>364.82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3">
        <f>SUM('Cuota-Pago=Saldo'!AN112)</f>
        <v>-365.30548200649048</v>
      </c>
    </row>
    <row r="110" spans="1:30" s="61" customFormat="1" ht="20.100000000000001" customHeight="1" x14ac:dyDescent="0.45">
      <c r="A110" s="86" t="s">
        <v>337</v>
      </c>
      <c r="B110" s="84">
        <v>8</v>
      </c>
      <c r="C110" s="112" t="s">
        <v>8</v>
      </c>
      <c r="D110" s="65">
        <v>204</v>
      </c>
      <c r="E110" s="66">
        <v>0</v>
      </c>
      <c r="F110" s="80">
        <v>330.27</v>
      </c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3">
        <f>SUM('Cuota-Pago=Saldo'!AN113)</f>
        <v>-822.13461254188883</v>
      </c>
      <c r="S110" s="72"/>
      <c r="T110" s="62"/>
      <c r="U110" s="62"/>
      <c r="V110"/>
      <c r="W110"/>
      <c r="X110"/>
      <c r="Y110"/>
      <c r="Z110"/>
      <c r="AA110"/>
      <c r="AB110"/>
      <c r="AC110"/>
      <c r="AD110"/>
    </row>
    <row r="111" spans="1:30" s="61" customFormat="1" ht="20.100000000000001" customHeight="1" x14ac:dyDescent="0.45">
      <c r="A111" s="86" t="s">
        <v>193</v>
      </c>
      <c r="B111" s="84">
        <v>9</v>
      </c>
      <c r="C111" s="112" t="s">
        <v>8</v>
      </c>
      <c r="D111" s="65">
        <v>301</v>
      </c>
      <c r="E111" s="66">
        <v>0</v>
      </c>
      <c r="F111" s="80">
        <v>333.06</v>
      </c>
      <c r="G111" s="80">
        <v>370.8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3">
        <f>SUM('Cuota-Pago=Saldo'!AN114)</f>
        <v>-368.11063911633767</v>
      </c>
      <c r="S111" s="72"/>
      <c r="T111" s="62"/>
      <c r="U111" s="62"/>
      <c r="V111"/>
      <c r="W111"/>
      <c r="X111"/>
      <c r="Y111"/>
      <c r="Z111"/>
      <c r="AA111"/>
      <c r="AB111"/>
      <c r="AC111"/>
      <c r="AD111"/>
    </row>
    <row r="112" spans="1:30" s="61" customFormat="1" ht="20.100000000000001" customHeight="1" x14ac:dyDescent="0.45">
      <c r="A112" s="86" t="s">
        <v>194</v>
      </c>
      <c r="B112" s="84">
        <v>10</v>
      </c>
      <c r="C112" s="112" t="s">
        <v>8</v>
      </c>
      <c r="D112" s="65">
        <v>302</v>
      </c>
      <c r="E112" s="66">
        <v>0</v>
      </c>
      <c r="F112" s="80" t="s">
        <v>12</v>
      </c>
      <c r="G112" s="80">
        <v>686.09</v>
      </c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3">
        <f>SUM('Cuota-Pago=Saldo'!AN115)</f>
        <v>-357.20104643455284</v>
      </c>
      <c r="S112" s="72"/>
      <c r="T112" s="62"/>
      <c r="U112" s="62"/>
      <c r="V112"/>
      <c r="W112"/>
      <c r="X112"/>
      <c r="Y112"/>
      <c r="Z112"/>
      <c r="AA112"/>
      <c r="AB112"/>
      <c r="AC112"/>
      <c r="AD112"/>
    </row>
    <row r="113" spans="1:30" s="61" customFormat="1" ht="20.100000000000001" customHeight="1" x14ac:dyDescent="0.45">
      <c r="A113" s="85" t="s">
        <v>195</v>
      </c>
      <c r="B113" s="84">
        <v>11</v>
      </c>
      <c r="C113" s="112" t="s">
        <v>8</v>
      </c>
      <c r="D113" s="65">
        <v>303</v>
      </c>
      <c r="E113" s="66">
        <v>0</v>
      </c>
      <c r="F113" s="80">
        <v>348.74</v>
      </c>
      <c r="G113" s="80">
        <v>426.11</v>
      </c>
      <c r="H113" s="80">
        <v>432.57</v>
      </c>
      <c r="I113" s="80"/>
      <c r="J113" s="80"/>
      <c r="K113" s="80"/>
      <c r="L113" s="80"/>
      <c r="M113" s="80"/>
      <c r="N113" s="80"/>
      <c r="O113" s="80"/>
      <c r="P113" s="80"/>
      <c r="Q113" s="80"/>
      <c r="R113" s="83">
        <f>SUM('Cuota-Pago=Saldo'!AN116)</f>
        <v>1.8157107022034324E-3</v>
      </c>
      <c r="S113" s="72"/>
      <c r="T113" s="62"/>
      <c r="U113" s="62"/>
      <c r="V113"/>
      <c r="W113"/>
      <c r="X113"/>
      <c r="Y113"/>
      <c r="Z113"/>
      <c r="AA113"/>
      <c r="AB113"/>
      <c r="AC113"/>
      <c r="AD113"/>
    </row>
    <row r="114" spans="1:30" s="61" customFormat="1" ht="20.100000000000001" customHeight="1" x14ac:dyDescent="0.45">
      <c r="A114" s="85" t="s">
        <v>196</v>
      </c>
      <c r="B114" s="84">
        <v>12</v>
      </c>
      <c r="C114" s="112" t="s">
        <v>8</v>
      </c>
      <c r="D114" s="65">
        <v>304</v>
      </c>
      <c r="E114" s="66">
        <v>0</v>
      </c>
      <c r="F114" s="80"/>
      <c r="G114" s="80">
        <f>721.78-27.14</f>
        <v>694.64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3">
        <f>SUM('Cuota-Pago=Saldo'!AN117)</f>
        <v>-378.20502639522437</v>
      </c>
      <c r="S114" s="72"/>
      <c r="T114" s="62"/>
      <c r="U114" s="62"/>
      <c r="V114"/>
      <c r="W114"/>
      <c r="X114"/>
      <c r="Y114"/>
      <c r="Z114"/>
      <c r="AA114"/>
      <c r="AB114"/>
      <c r="AC114"/>
      <c r="AD114"/>
    </row>
    <row r="115" spans="1:30" s="61" customFormat="1" ht="20.100000000000001" customHeight="1" x14ac:dyDescent="0.45">
      <c r="A115" s="85" t="s">
        <v>197</v>
      </c>
      <c r="B115" s="84">
        <v>13</v>
      </c>
      <c r="C115" s="112" t="s">
        <v>8</v>
      </c>
      <c r="D115" s="65">
        <v>401</v>
      </c>
      <c r="E115" s="66">
        <v>0</v>
      </c>
      <c r="F115" s="80">
        <f>237.47-6</f>
        <v>231.47</v>
      </c>
      <c r="G115" s="80">
        <v>371.89</v>
      </c>
      <c r="H115" s="80" t="s">
        <v>12</v>
      </c>
      <c r="I115" s="80"/>
      <c r="J115" s="80"/>
      <c r="K115" s="80"/>
      <c r="L115" s="80"/>
      <c r="M115" s="80"/>
      <c r="N115" s="80"/>
      <c r="O115" s="80"/>
      <c r="P115" s="80"/>
      <c r="Q115" s="80"/>
      <c r="R115" s="83">
        <f>SUM('Cuota-Pago=Saldo'!AN118)</f>
        <v>-477.27781296583532</v>
      </c>
      <c r="S115" s="62" t="s">
        <v>12</v>
      </c>
      <c r="T115" s="62"/>
      <c r="U115" s="62"/>
      <c r="V115"/>
      <c r="W115"/>
      <c r="X115"/>
      <c r="Y115"/>
      <c r="Z115"/>
      <c r="AA115"/>
      <c r="AB115"/>
      <c r="AC115"/>
      <c r="AD115"/>
    </row>
    <row r="116" spans="1:30" s="61" customFormat="1" ht="20.100000000000001" customHeight="1" x14ac:dyDescent="0.45">
      <c r="A116" s="85" t="s">
        <v>198</v>
      </c>
      <c r="B116" s="84">
        <v>14</v>
      </c>
      <c r="C116" s="112" t="s">
        <v>8</v>
      </c>
      <c r="D116" s="65">
        <v>402</v>
      </c>
      <c r="E116" s="66">
        <v>0</v>
      </c>
      <c r="F116" s="80">
        <v>313.36</v>
      </c>
      <c r="G116" s="80">
        <v>322.81</v>
      </c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3">
        <f>SUM('Cuota-Pago=Saldo'!AN119)</f>
        <v>-330.28604353015015</v>
      </c>
      <c r="S116" s="72"/>
      <c r="T116" s="62"/>
      <c r="U116" s="62"/>
      <c r="V116"/>
      <c r="W116"/>
      <c r="X116"/>
      <c r="Y116"/>
      <c r="Z116"/>
      <c r="AA116"/>
      <c r="AB116"/>
      <c r="AC116"/>
      <c r="AD116"/>
    </row>
    <row r="117" spans="1:30" s="61" customFormat="1" ht="20.100000000000001" customHeight="1" x14ac:dyDescent="0.45">
      <c r="A117" s="85" t="s">
        <v>199</v>
      </c>
      <c r="B117" s="84">
        <v>15</v>
      </c>
      <c r="C117" s="112" t="s">
        <v>8</v>
      </c>
      <c r="D117" s="71">
        <v>403</v>
      </c>
      <c r="E117" s="66">
        <v>0</v>
      </c>
      <c r="F117" s="80"/>
      <c r="G117" s="80">
        <v>324.55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3">
        <f>SUM('Cuota-Pago=Saldo'!AN120)</f>
        <v>-338.63122782839025</v>
      </c>
      <c r="S117" s="72"/>
      <c r="T117" s="62"/>
      <c r="U117" s="62"/>
      <c r="V117"/>
      <c r="W117"/>
      <c r="X117"/>
      <c r="Y117"/>
      <c r="Z117"/>
      <c r="AA117"/>
      <c r="AB117"/>
      <c r="AC117"/>
      <c r="AD117"/>
    </row>
    <row r="118" spans="1:30" s="61" customFormat="1" ht="20.100000000000001" customHeight="1" x14ac:dyDescent="0.45">
      <c r="A118" s="85" t="s">
        <v>200</v>
      </c>
      <c r="B118" s="84">
        <v>16</v>
      </c>
      <c r="C118" s="112" t="s">
        <v>8</v>
      </c>
      <c r="D118" s="65">
        <v>404</v>
      </c>
      <c r="E118" s="66">
        <v>0</v>
      </c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3">
        <f>SUM('Cuota-Pago=Saldo'!AN121)</f>
        <v>-2592.3736113092491</v>
      </c>
      <c r="S118" s="72"/>
      <c r="T118" s="62"/>
      <c r="U118" s="62"/>
      <c r="V118"/>
      <c r="W118"/>
      <c r="X118"/>
      <c r="Y118"/>
      <c r="Z118"/>
      <c r="AA118"/>
      <c r="AB118"/>
      <c r="AC118"/>
      <c r="AD118"/>
    </row>
    <row r="119" spans="1:30" s="61" customFormat="1" ht="20.100000000000001" customHeight="1" x14ac:dyDescent="0.45">
      <c r="A119" s="85" t="s">
        <v>201</v>
      </c>
      <c r="B119" s="84">
        <v>17</v>
      </c>
      <c r="C119" s="112" t="s">
        <v>8</v>
      </c>
      <c r="D119" s="65">
        <v>501</v>
      </c>
      <c r="E119" s="66">
        <v>0</v>
      </c>
      <c r="F119" s="80">
        <v>338.5</v>
      </c>
      <c r="G119" s="80">
        <v>393.91</v>
      </c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3">
        <f>SUM('Cuota-Pago=Saldo'!AN122)</f>
        <v>-385.70536219357422</v>
      </c>
      <c r="S119" s="72"/>
      <c r="T119" s="62"/>
      <c r="U119" s="62"/>
      <c r="V119"/>
      <c r="W119"/>
      <c r="X119"/>
      <c r="Y119"/>
      <c r="Z119"/>
      <c r="AA119"/>
      <c r="AB119"/>
      <c r="AC119"/>
      <c r="AD119"/>
    </row>
    <row r="120" spans="1:30" s="61" customFormat="1" ht="20.100000000000001" customHeight="1" x14ac:dyDescent="0.45">
      <c r="A120" s="85" t="s">
        <v>202</v>
      </c>
      <c r="B120" s="84">
        <v>18</v>
      </c>
      <c r="C120" s="112" t="s">
        <v>8</v>
      </c>
      <c r="D120" s="65">
        <v>502</v>
      </c>
      <c r="E120" s="66">
        <v>0</v>
      </c>
      <c r="F120" s="80">
        <v>373.82</v>
      </c>
      <c r="G120" s="80">
        <v>470.77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3">
        <f>SUM('Cuota-Pago=Saldo'!AN123)</f>
        <v>-488.76170476661753</v>
      </c>
      <c r="S120" s="72"/>
      <c r="T120" s="62"/>
      <c r="U120" s="62"/>
      <c r="V120"/>
      <c r="W120"/>
      <c r="X120"/>
      <c r="Y120"/>
      <c r="Z120"/>
      <c r="AA120"/>
      <c r="AB120"/>
      <c r="AC120"/>
      <c r="AD120"/>
    </row>
    <row r="121" spans="1:30" s="61" customFormat="1" ht="20.100000000000001" customHeight="1" x14ac:dyDescent="0.45">
      <c r="A121" s="85" t="s">
        <v>203</v>
      </c>
      <c r="B121" s="84">
        <v>19</v>
      </c>
      <c r="C121" s="112" t="s">
        <v>8</v>
      </c>
      <c r="D121" s="65">
        <v>503</v>
      </c>
      <c r="E121" s="66">
        <v>0</v>
      </c>
      <c r="F121" s="80">
        <v>328.61</v>
      </c>
      <c r="G121" s="80">
        <v>382.31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3">
        <f>SUM('Cuota-Pago=Saldo'!AN124)</f>
        <v>-384.19552383339754</v>
      </c>
      <c r="S121" s="72"/>
      <c r="T121" s="62"/>
      <c r="U121" s="62"/>
      <c r="V121"/>
      <c r="W121"/>
      <c r="X121"/>
      <c r="Y121"/>
      <c r="Z121"/>
      <c r="AA121"/>
      <c r="AB121"/>
      <c r="AC121"/>
      <c r="AD121"/>
    </row>
    <row r="122" spans="1:30" s="61" customFormat="1" ht="20.100000000000001" customHeight="1" x14ac:dyDescent="0.45">
      <c r="A122" s="85" t="s">
        <v>204</v>
      </c>
      <c r="B122" s="84">
        <v>20</v>
      </c>
      <c r="C122" s="112" t="s">
        <v>8</v>
      </c>
      <c r="D122" s="65">
        <v>504</v>
      </c>
      <c r="E122" s="66">
        <v>0</v>
      </c>
      <c r="F122" s="80"/>
      <c r="G122" s="80">
        <v>841.15</v>
      </c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3">
        <f>SUM('Cuota-Pago=Saldo'!AN125)</f>
        <v>-453.90910184254881</v>
      </c>
      <c r="S122" s="72"/>
      <c r="T122" s="62"/>
      <c r="U122" s="62"/>
      <c r="V122"/>
      <c r="W122"/>
      <c r="X122"/>
      <c r="Y122"/>
      <c r="Z122"/>
      <c r="AA122"/>
      <c r="AB122"/>
      <c r="AC122"/>
      <c r="AD122"/>
    </row>
    <row r="123" spans="1:30" ht="20.100000000000001" customHeight="1" x14ac:dyDescent="0.45">
      <c r="A123" s="69" t="s">
        <v>205</v>
      </c>
      <c r="B123" s="64">
        <v>1</v>
      </c>
      <c r="C123" s="112" t="s">
        <v>9</v>
      </c>
      <c r="D123" s="65">
        <v>101</v>
      </c>
      <c r="E123" s="66">
        <v>0</v>
      </c>
      <c r="F123" s="80">
        <v>331.8</v>
      </c>
      <c r="G123" s="80">
        <v>367.75</v>
      </c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3">
        <f>SUM('Cuota-Pago=Saldo'!AN126)</f>
        <v>-391.51347861054398</v>
      </c>
      <c r="T123" s="62">
        <f>COUNTIF(R123:R142,"&gt;0")</f>
        <v>2</v>
      </c>
      <c r="U123" s="67"/>
    </row>
    <row r="124" spans="1:30" ht="20.100000000000001" customHeight="1" x14ac:dyDescent="0.45">
      <c r="A124" s="69" t="s">
        <v>206</v>
      </c>
      <c r="B124" s="64">
        <v>2</v>
      </c>
      <c r="C124" s="112" t="s">
        <v>9</v>
      </c>
      <c r="D124" s="65">
        <v>102</v>
      </c>
      <c r="E124" s="66">
        <v>0</v>
      </c>
      <c r="F124" s="80">
        <v>315.02999999999997</v>
      </c>
      <c r="G124" s="80">
        <v>391.51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3">
        <f>SUM('Cuota-Pago=Saldo'!AN127)</f>
        <v>-272.06740223888119</v>
      </c>
      <c r="T124" s="62">
        <f>COUNTIF(R123:R142,"&lt;0")</f>
        <v>18</v>
      </c>
      <c r="U124" s="68"/>
    </row>
    <row r="125" spans="1:30" ht="20.100000000000001" customHeight="1" x14ac:dyDescent="0.45">
      <c r="A125" s="63" t="s">
        <v>207</v>
      </c>
      <c r="B125" s="64">
        <v>3</v>
      </c>
      <c r="C125" s="112" t="s">
        <v>9</v>
      </c>
      <c r="D125" s="65">
        <v>103</v>
      </c>
      <c r="E125" s="66">
        <v>0</v>
      </c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3">
        <f>SUM('Cuota-Pago=Saldo'!AN128)</f>
        <v>-885.46407782214874</v>
      </c>
      <c r="T125" s="62">
        <f>SUM(T123)-20</f>
        <v>-18</v>
      </c>
      <c r="U125" s="67"/>
    </row>
    <row r="126" spans="1:30" ht="20.100000000000001" customHeight="1" x14ac:dyDescent="0.45">
      <c r="A126" s="69" t="s">
        <v>208</v>
      </c>
      <c r="B126" s="64">
        <v>4</v>
      </c>
      <c r="C126" s="112" t="s">
        <v>9</v>
      </c>
      <c r="D126" s="65">
        <v>104</v>
      </c>
      <c r="E126" s="66">
        <v>0</v>
      </c>
      <c r="F126" s="80">
        <v>300</v>
      </c>
      <c r="G126" s="80">
        <v>300</v>
      </c>
      <c r="H126" s="80">
        <v>300</v>
      </c>
      <c r="I126" s="80"/>
      <c r="J126" s="80"/>
      <c r="K126" s="80"/>
      <c r="L126" s="80"/>
      <c r="M126" s="80"/>
      <c r="N126" s="80"/>
      <c r="O126" s="80"/>
      <c r="P126" s="80"/>
      <c r="Q126" s="80"/>
      <c r="R126" s="83">
        <f>SUM('Cuota-Pago=Saldo'!AN129)</f>
        <v>43.745156319831381</v>
      </c>
    </row>
    <row r="127" spans="1:30" ht="20.100000000000001" customHeight="1" x14ac:dyDescent="0.45">
      <c r="A127" s="63" t="s">
        <v>209</v>
      </c>
      <c r="B127" s="64">
        <v>5</v>
      </c>
      <c r="C127" s="112" t="s">
        <v>9</v>
      </c>
      <c r="D127" s="65">
        <v>201</v>
      </c>
      <c r="E127" s="66">
        <v>0</v>
      </c>
      <c r="F127" s="80">
        <v>328</v>
      </c>
      <c r="G127" s="80">
        <v>367</v>
      </c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3">
        <f>SUM('Cuota-Pago=Saldo'!AN130)</f>
        <v>-370.91400349071671</v>
      </c>
    </row>
    <row r="128" spans="1:30" ht="20.100000000000001" customHeight="1" x14ac:dyDescent="0.45">
      <c r="A128" s="63" t="s">
        <v>210</v>
      </c>
      <c r="B128" s="64">
        <v>6</v>
      </c>
      <c r="C128" s="112" t="s">
        <v>9</v>
      </c>
      <c r="D128" s="65">
        <v>202</v>
      </c>
      <c r="E128" s="66">
        <v>0</v>
      </c>
      <c r="F128" s="80">
        <f>329-0.06</f>
        <v>328.94</v>
      </c>
      <c r="G128" s="80">
        <v>364</v>
      </c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3">
        <f>SUM('Cuota-Pago=Saldo'!AN131)</f>
        <v>-379.74180042666558</v>
      </c>
    </row>
    <row r="129" spans="1:30" ht="20.100000000000001" customHeight="1" x14ac:dyDescent="0.45">
      <c r="A129" s="63" t="s">
        <v>211</v>
      </c>
      <c r="B129" s="64">
        <v>7</v>
      </c>
      <c r="C129" s="112" t="s">
        <v>9</v>
      </c>
      <c r="D129" s="65">
        <v>203</v>
      </c>
      <c r="E129" s="66">
        <v>0</v>
      </c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3">
        <f>SUM('Cuota-Pago=Saldo'!AN132)</f>
        <v>-598.44051619892286</v>
      </c>
    </row>
    <row r="130" spans="1:30" s="61" customFormat="1" ht="20.100000000000001" customHeight="1" x14ac:dyDescent="0.45">
      <c r="A130" s="63" t="s">
        <v>212</v>
      </c>
      <c r="B130" s="64">
        <v>8</v>
      </c>
      <c r="C130" s="112" t="s">
        <v>9</v>
      </c>
      <c r="D130" s="65">
        <v>204</v>
      </c>
      <c r="E130" s="66">
        <v>0</v>
      </c>
      <c r="F130" s="80">
        <v>322.12</v>
      </c>
      <c r="G130" s="80">
        <v>302</v>
      </c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3">
        <f>SUM('Cuota-Pago=Saldo'!AN133)</f>
        <v>-406.2286175016223</v>
      </c>
      <c r="S130" s="72"/>
      <c r="T130" s="62"/>
      <c r="U130" s="62"/>
      <c r="V130"/>
      <c r="W130"/>
      <c r="X130"/>
      <c r="Y130"/>
      <c r="Z130"/>
      <c r="AA130"/>
      <c r="AB130"/>
      <c r="AC130"/>
      <c r="AD130"/>
    </row>
    <row r="131" spans="1:30" s="61" customFormat="1" ht="20.100000000000001" customHeight="1" x14ac:dyDescent="0.45">
      <c r="A131" s="63" t="s">
        <v>213</v>
      </c>
      <c r="B131" s="64">
        <v>9</v>
      </c>
      <c r="C131" s="112" t="s">
        <v>9</v>
      </c>
      <c r="D131" s="65">
        <v>301</v>
      </c>
      <c r="E131" s="66">
        <v>0</v>
      </c>
      <c r="F131" s="80">
        <f>347-0.86</f>
        <v>346.14</v>
      </c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3">
        <f>SUM('Cuota-Pago=Saldo'!AN134)</f>
        <v>-798.71481507674275</v>
      </c>
      <c r="S131" s="72"/>
      <c r="T131" s="62"/>
      <c r="U131" s="62"/>
      <c r="V131"/>
      <c r="W131"/>
      <c r="X131"/>
      <c r="Y131"/>
      <c r="Z131"/>
      <c r="AA131"/>
      <c r="AB131"/>
      <c r="AC131"/>
      <c r="AD131"/>
    </row>
    <row r="132" spans="1:30" s="61" customFormat="1" ht="20.100000000000001" customHeight="1" x14ac:dyDescent="0.45">
      <c r="A132" s="63" t="s">
        <v>214</v>
      </c>
      <c r="B132" s="64">
        <v>10</v>
      </c>
      <c r="C132" s="112" t="s">
        <v>9</v>
      </c>
      <c r="D132" s="65">
        <v>302</v>
      </c>
      <c r="E132" s="66">
        <v>0</v>
      </c>
      <c r="F132" s="80">
        <v>317.61</v>
      </c>
      <c r="G132" s="80">
        <v>351.67</v>
      </c>
      <c r="H132" s="80">
        <v>340.62</v>
      </c>
      <c r="I132" s="80"/>
      <c r="J132" s="80"/>
      <c r="K132" s="80"/>
      <c r="L132" s="80"/>
      <c r="M132" s="80"/>
      <c r="N132" s="80"/>
      <c r="O132" s="80"/>
      <c r="P132" s="80"/>
      <c r="Q132" s="80"/>
      <c r="R132" s="83">
        <f>SUM('Cuota-Pago=Saldo'!AN135)</f>
        <v>-4.4914660135191298E-3</v>
      </c>
      <c r="S132" s="72"/>
      <c r="T132" s="62"/>
      <c r="U132" s="62"/>
      <c r="V132"/>
      <c r="W132"/>
      <c r="X132"/>
      <c r="Y132"/>
      <c r="Z132"/>
      <c r="AA132"/>
      <c r="AB132"/>
      <c r="AC132"/>
      <c r="AD132"/>
    </row>
    <row r="133" spans="1:30" s="61" customFormat="1" ht="20.100000000000001" customHeight="1" x14ac:dyDescent="0.45">
      <c r="A133" s="63" t="s">
        <v>215</v>
      </c>
      <c r="B133" s="64">
        <v>11</v>
      </c>
      <c r="C133" s="112" t="s">
        <v>9</v>
      </c>
      <c r="D133" s="65">
        <v>303</v>
      </c>
      <c r="E133" s="66">
        <v>0</v>
      </c>
      <c r="F133" s="80"/>
      <c r="G133" s="80">
        <v>703.93</v>
      </c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3">
        <f>SUM('Cuota-Pago=Saldo'!AN136)</f>
        <v>-395.34747675274929</v>
      </c>
      <c r="S133" s="72"/>
      <c r="T133" s="62"/>
      <c r="U133" s="62"/>
      <c r="V133"/>
      <c r="W133"/>
      <c r="X133"/>
      <c r="Y133"/>
      <c r="Z133"/>
      <c r="AA133"/>
      <c r="AB133"/>
      <c r="AC133"/>
      <c r="AD133"/>
    </row>
    <row r="134" spans="1:30" s="61" customFormat="1" ht="20.100000000000001" customHeight="1" x14ac:dyDescent="0.45">
      <c r="A134" s="63" t="s">
        <v>216</v>
      </c>
      <c r="B134" s="64">
        <v>12</v>
      </c>
      <c r="C134" s="112" t="s">
        <v>9</v>
      </c>
      <c r="D134" s="65">
        <v>304</v>
      </c>
      <c r="E134" s="66">
        <v>0</v>
      </c>
      <c r="F134" s="80">
        <v>334.61</v>
      </c>
      <c r="G134" s="80">
        <v>378.66</v>
      </c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3">
        <f>SUM('Cuota-Pago=Saldo'!AN137)</f>
        <v>-395.73863416479082</v>
      </c>
      <c r="S134" s="72"/>
      <c r="T134" s="62"/>
      <c r="U134" s="62"/>
      <c r="V134"/>
      <c r="W134"/>
      <c r="X134"/>
      <c r="Y134"/>
      <c r="Z134"/>
      <c r="AA134"/>
      <c r="AB134"/>
      <c r="AC134"/>
      <c r="AD134"/>
    </row>
    <row r="135" spans="1:30" s="61" customFormat="1" ht="20.100000000000001" customHeight="1" x14ac:dyDescent="0.45">
      <c r="A135" s="69" t="s">
        <v>217</v>
      </c>
      <c r="B135" s="64">
        <v>13</v>
      </c>
      <c r="C135" s="112" t="s">
        <v>9</v>
      </c>
      <c r="D135" s="65">
        <v>401</v>
      </c>
      <c r="E135" s="66">
        <v>0</v>
      </c>
      <c r="F135" s="80">
        <v>331</v>
      </c>
      <c r="G135" s="80">
        <v>314</v>
      </c>
      <c r="H135" s="80">
        <v>336</v>
      </c>
      <c r="I135" s="80"/>
      <c r="J135" s="80"/>
      <c r="K135" s="80"/>
      <c r="L135" s="80"/>
      <c r="M135" s="80"/>
      <c r="N135" s="80"/>
      <c r="O135" s="80"/>
      <c r="P135" s="80"/>
      <c r="Q135" s="80"/>
      <c r="R135" s="83">
        <f>SUM('Cuota-Pago=Saldo'!AN138)</f>
        <v>0.60958718533464662</v>
      </c>
      <c r="S135" s="72"/>
      <c r="T135" s="62"/>
      <c r="U135" s="62"/>
      <c r="V135"/>
      <c r="W135"/>
      <c r="X135"/>
      <c r="Y135"/>
      <c r="Z135"/>
      <c r="AA135"/>
      <c r="AB135"/>
      <c r="AC135"/>
      <c r="AD135"/>
    </row>
    <row r="136" spans="1:30" s="61" customFormat="1" ht="20.100000000000001" customHeight="1" x14ac:dyDescent="0.45">
      <c r="A136" s="63" t="s">
        <v>218</v>
      </c>
      <c r="B136" s="64">
        <v>14</v>
      </c>
      <c r="C136" s="112" t="s">
        <v>9</v>
      </c>
      <c r="D136" s="65">
        <v>402</v>
      </c>
      <c r="E136" s="66">
        <v>0</v>
      </c>
      <c r="F136" s="80">
        <v>320.87</v>
      </c>
      <c r="G136" s="80">
        <v>318.58999999999997</v>
      </c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3">
        <f>SUM('Cuota-Pago=Saldo'!AN139)</f>
        <v>-326.0850957826915</v>
      </c>
      <c r="S136" s="72"/>
      <c r="T136" s="62"/>
      <c r="U136" s="62"/>
      <c r="V136"/>
      <c r="W136"/>
      <c r="X136"/>
      <c r="Y136"/>
      <c r="Z136"/>
      <c r="AA136"/>
      <c r="AB136"/>
      <c r="AC136"/>
      <c r="AD136"/>
    </row>
    <row r="137" spans="1:30" s="61" customFormat="1" ht="20.100000000000001" customHeight="1" x14ac:dyDescent="0.45">
      <c r="A137" s="63" t="s">
        <v>219</v>
      </c>
      <c r="B137" s="64">
        <v>15</v>
      </c>
      <c r="C137" s="112" t="s">
        <v>9</v>
      </c>
      <c r="D137" s="71">
        <v>403</v>
      </c>
      <c r="E137" s="66">
        <v>0</v>
      </c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3">
        <f>SUM('Cuota-Pago=Saldo'!AN140)</f>
        <v>-1229.3949959277129</v>
      </c>
      <c r="S137" s="72"/>
      <c r="T137" s="62"/>
      <c r="U137" s="62"/>
      <c r="V137"/>
      <c r="W137"/>
      <c r="X137"/>
      <c r="Y137"/>
      <c r="Z137"/>
      <c r="AA137"/>
      <c r="AB137"/>
      <c r="AC137"/>
      <c r="AD137"/>
    </row>
    <row r="138" spans="1:30" s="61" customFormat="1" ht="20.100000000000001" customHeight="1" x14ac:dyDescent="0.45">
      <c r="A138" s="63" t="s">
        <v>220</v>
      </c>
      <c r="B138" s="64">
        <v>16</v>
      </c>
      <c r="C138" s="112" t="s">
        <v>9</v>
      </c>
      <c r="D138" s="65">
        <v>404</v>
      </c>
      <c r="E138" s="66">
        <v>0</v>
      </c>
      <c r="F138" s="80">
        <v>330.45</v>
      </c>
      <c r="G138" s="80">
        <v>389.94</v>
      </c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3">
        <f>SUM('Cuota-Pago=Saldo'!AN141)</f>
        <v>-387.75509942213557</v>
      </c>
      <c r="S138" s="72"/>
      <c r="T138" s="62"/>
      <c r="U138" s="62"/>
      <c r="V138"/>
      <c r="W138"/>
      <c r="X138"/>
      <c r="Y138"/>
      <c r="Z138"/>
      <c r="AA138"/>
      <c r="AB138"/>
      <c r="AC138"/>
      <c r="AD138"/>
    </row>
    <row r="139" spans="1:30" s="61" customFormat="1" ht="20.100000000000001" customHeight="1" x14ac:dyDescent="0.45">
      <c r="A139" s="63" t="s">
        <v>221</v>
      </c>
      <c r="B139" s="64">
        <v>17</v>
      </c>
      <c r="C139" s="112" t="s">
        <v>9</v>
      </c>
      <c r="D139" s="65">
        <v>501</v>
      </c>
      <c r="E139" s="66">
        <v>0</v>
      </c>
      <c r="F139" s="80">
        <v>338.23</v>
      </c>
      <c r="G139" s="80">
        <v>405.12</v>
      </c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3">
        <f>SUM('Cuota-Pago=Saldo'!AN142)</f>
        <v>-408.77224375963686</v>
      </c>
      <c r="S139" s="72"/>
      <c r="T139" s="62"/>
      <c r="U139" s="62"/>
      <c r="V139"/>
      <c r="W139"/>
      <c r="X139"/>
      <c r="Y139"/>
      <c r="Z139"/>
      <c r="AA139"/>
      <c r="AB139"/>
      <c r="AC139"/>
      <c r="AD139"/>
    </row>
    <row r="140" spans="1:30" s="61" customFormat="1" ht="20.100000000000001" customHeight="1" x14ac:dyDescent="0.45">
      <c r="A140" s="69" t="s">
        <v>222</v>
      </c>
      <c r="B140" s="64">
        <v>18</v>
      </c>
      <c r="C140" s="112" t="s">
        <v>9</v>
      </c>
      <c r="D140" s="65">
        <v>502</v>
      </c>
      <c r="E140" s="66">
        <v>0</v>
      </c>
      <c r="F140" s="80">
        <v>320.36</v>
      </c>
      <c r="G140" s="80">
        <v>341.28</v>
      </c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3">
        <f>SUM('Cuota-Pago=Saldo'!AN143)</f>
        <v>-352.88287299291272</v>
      </c>
      <c r="S140" s="72"/>
      <c r="T140" s="62"/>
      <c r="U140" s="62"/>
      <c r="V140"/>
      <c r="W140"/>
      <c r="X140"/>
      <c r="Y140"/>
      <c r="Z140"/>
      <c r="AA140"/>
      <c r="AB140"/>
      <c r="AC140"/>
      <c r="AD140"/>
    </row>
    <row r="141" spans="1:30" s="61" customFormat="1" ht="20.100000000000001" customHeight="1" x14ac:dyDescent="0.45">
      <c r="A141" s="69" t="s">
        <v>223</v>
      </c>
      <c r="B141" s="64">
        <v>19</v>
      </c>
      <c r="C141" s="112" t="s">
        <v>9</v>
      </c>
      <c r="D141" s="65">
        <v>503</v>
      </c>
      <c r="E141" s="66">
        <v>0</v>
      </c>
      <c r="F141" s="80">
        <v>317.67</v>
      </c>
      <c r="G141" s="80">
        <v>336.9</v>
      </c>
      <c r="H141" s="80">
        <v>340.23</v>
      </c>
      <c r="I141" s="80"/>
      <c r="J141" s="80"/>
      <c r="K141" s="80"/>
      <c r="L141" s="80"/>
      <c r="M141" s="80"/>
      <c r="N141" s="80"/>
      <c r="O141" s="80"/>
      <c r="P141" s="80"/>
      <c r="Q141" s="80"/>
      <c r="R141" s="83">
        <f>SUM('Cuota-Pago=Saldo'!AN144)</f>
        <v>-3.6113384769009826E-3</v>
      </c>
      <c r="S141" s="72"/>
      <c r="T141" s="62"/>
      <c r="U141" s="62"/>
      <c r="V141"/>
      <c r="W141"/>
      <c r="X141"/>
      <c r="Y141"/>
      <c r="Z141"/>
      <c r="AA141"/>
      <c r="AB141"/>
      <c r="AC141"/>
      <c r="AD141"/>
    </row>
    <row r="142" spans="1:30" s="61" customFormat="1" ht="20.100000000000001" customHeight="1" x14ac:dyDescent="0.45">
      <c r="A142" s="69" t="s">
        <v>224</v>
      </c>
      <c r="B142" s="64">
        <v>20</v>
      </c>
      <c r="C142" s="112" t="s">
        <v>9</v>
      </c>
      <c r="D142" s="65">
        <v>504</v>
      </c>
      <c r="E142" s="66">
        <v>0</v>
      </c>
      <c r="F142" s="80">
        <f>318-0.3</f>
        <v>317.7</v>
      </c>
      <c r="G142" s="80">
        <v>340</v>
      </c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3">
        <f>SUM('Cuota-Pago=Saldo'!AN145)</f>
        <v>-352.98099430261379</v>
      </c>
      <c r="S142" s="72"/>
      <c r="T142" s="62"/>
      <c r="U142" s="62"/>
      <c r="V142"/>
      <c r="W142"/>
      <c r="X142"/>
      <c r="Y142"/>
      <c r="Z142"/>
      <c r="AA142"/>
      <c r="AB142"/>
      <c r="AC142"/>
      <c r="AD142"/>
    </row>
    <row r="143" spans="1:30" ht="20.100000000000001" customHeight="1" x14ac:dyDescent="0.45">
      <c r="A143" s="63" t="s">
        <v>225</v>
      </c>
      <c r="B143" s="84">
        <v>1</v>
      </c>
      <c r="C143" s="112" t="s">
        <v>10</v>
      </c>
      <c r="D143" s="65">
        <v>101</v>
      </c>
      <c r="E143" s="66">
        <v>0</v>
      </c>
      <c r="F143" s="80">
        <v>337.64</v>
      </c>
      <c r="G143" s="80">
        <v>388.1</v>
      </c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3">
        <f>SUM('Cuota-Pago=Saldo'!AN146)</f>
        <v>-388.81811596632451</v>
      </c>
      <c r="T143" s="62">
        <f>COUNTIF(R143:R162,"&gt;0")</f>
        <v>2</v>
      </c>
      <c r="U143" s="67"/>
    </row>
    <row r="144" spans="1:30" ht="20.100000000000001" customHeight="1" x14ac:dyDescent="0.45">
      <c r="A144" s="63" t="s">
        <v>226</v>
      </c>
      <c r="B144" s="84">
        <v>2</v>
      </c>
      <c r="C144" s="112" t="s">
        <v>10</v>
      </c>
      <c r="D144" s="65">
        <v>102</v>
      </c>
      <c r="E144" s="66">
        <v>0</v>
      </c>
      <c r="F144" s="80">
        <v>321</v>
      </c>
      <c r="G144" s="80">
        <v>362</v>
      </c>
      <c r="H144" s="80">
        <v>359.6</v>
      </c>
      <c r="I144" s="80"/>
      <c r="J144" s="80"/>
      <c r="K144" s="80"/>
      <c r="L144" s="80"/>
      <c r="M144" s="80"/>
      <c r="N144" s="80"/>
      <c r="O144" s="80"/>
      <c r="P144" s="80"/>
      <c r="Q144" s="80"/>
      <c r="R144" s="83">
        <f>SUM('Cuota-Pago=Saldo'!AN147)</f>
        <v>8.7760877653806801E-2</v>
      </c>
      <c r="T144" s="62">
        <f>COUNTIF(R143:R162,"&lt;0")</f>
        <v>18</v>
      </c>
      <c r="U144" s="68"/>
    </row>
    <row r="145" spans="1:21" ht="20.100000000000001" customHeight="1" x14ac:dyDescent="0.45">
      <c r="A145" s="69" t="s">
        <v>227</v>
      </c>
      <c r="B145" s="84">
        <v>3</v>
      </c>
      <c r="C145" s="112" t="s">
        <v>10</v>
      </c>
      <c r="D145" s="65">
        <v>103</v>
      </c>
      <c r="E145" s="66">
        <v>0</v>
      </c>
      <c r="F145" s="80">
        <v>320.8</v>
      </c>
      <c r="G145" s="80">
        <v>370.85</v>
      </c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3">
        <f>SUM('Cuota-Pago=Saldo'!AN148)</f>
        <v>-365.54537535202422</v>
      </c>
      <c r="T145" s="62">
        <f>SUM(T143)-20</f>
        <v>-18</v>
      </c>
      <c r="U145" s="67"/>
    </row>
    <row r="146" spans="1:21" ht="20.100000000000001" customHeight="1" x14ac:dyDescent="0.45">
      <c r="A146" s="69" t="s">
        <v>340</v>
      </c>
      <c r="B146" s="84">
        <v>4</v>
      </c>
      <c r="C146" s="112" t="s">
        <v>10</v>
      </c>
      <c r="D146" s="65">
        <v>104</v>
      </c>
      <c r="E146" s="66">
        <v>0</v>
      </c>
      <c r="F146" s="80">
        <v>330.79</v>
      </c>
      <c r="G146" s="80">
        <v>362.1</v>
      </c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3">
        <f>SUM('Cuota-Pago=Saldo'!AN149)</f>
        <v>-382.13234288130235</v>
      </c>
    </row>
    <row r="147" spans="1:21" ht="20.100000000000001" customHeight="1" x14ac:dyDescent="0.45">
      <c r="A147" s="69" t="s">
        <v>229</v>
      </c>
      <c r="B147" s="215">
        <v>5</v>
      </c>
      <c r="C147" s="112" t="s">
        <v>10</v>
      </c>
      <c r="D147" s="65">
        <v>201</v>
      </c>
      <c r="E147" s="66">
        <v>0</v>
      </c>
      <c r="F147" s="80">
        <v>376.25</v>
      </c>
      <c r="G147" s="80">
        <v>512.24</v>
      </c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3">
        <f>SUM('Cuota-Pago=Saldo'!AN150)</f>
        <v>-504.31872706369569</v>
      </c>
    </row>
    <row r="148" spans="1:21" ht="20.100000000000001" customHeight="1" x14ac:dyDescent="0.45">
      <c r="A148" s="69" t="s">
        <v>230</v>
      </c>
      <c r="B148" s="84">
        <v>6</v>
      </c>
      <c r="C148" s="112" t="s">
        <v>10</v>
      </c>
      <c r="D148" s="65">
        <v>202</v>
      </c>
      <c r="E148" s="66">
        <v>0</v>
      </c>
      <c r="F148" s="80"/>
      <c r="G148" s="80">
        <v>396.47</v>
      </c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3">
        <f>SUM('Cuota-Pago=Saldo'!AN151)</f>
        <v>-401.22481727992493</v>
      </c>
    </row>
    <row r="149" spans="1:21" ht="20.100000000000001" customHeight="1" x14ac:dyDescent="0.45">
      <c r="A149" s="69" t="s">
        <v>281</v>
      </c>
      <c r="B149" s="84">
        <v>7</v>
      </c>
      <c r="C149" s="112" t="s">
        <v>10</v>
      </c>
      <c r="D149" s="65">
        <v>203</v>
      </c>
      <c r="E149" s="66">
        <v>0</v>
      </c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3">
        <f>SUM('Cuota-Pago=Saldo'!AN152)</f>
        <v>-777.07697156609674</v>
      </c>
    </row>
    <row r="150" spans="1:21" ht="20.100000000000001" customHeight="1" x14ac:dyDescent="0.45">
      <c r="A150" s="69" t="s">
        <v>232</v>
      </c>
      <c r="B150" s="84">
        <v>8</v>
      </c>
      <c r="C150" s="112" t="s">
        <v>10</v>
      </c>
      <c r="D150" s="65">
        <v>204</v>
      </c>
      <c r="E150" s="66">
        <v>0</v>
      </c>
      <c r="F150" s="80">
        <v>320.97000000000003</v>
      </c>
      <c r="G150" s="80">
        <v>347.1</v>
      </c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3">
        <f>SUM('Cuota-Pago=Saldo'!AN153)</f>
        <v>-388.93825978580111</v>
      </c>
    </row>
    <row r="151" spans="1:21" ht="20.100000000000001" customHeight="1" x14ac:dyDescent="0.45">
      <c r="A151" s="69" t="s">
        <v>233</v>
      </c>
      <c r="B151" s="84">
        <v>9</v>
      </c>
      <c r="C151" s="112" t="s">
        <v>10</v>
      </c>
      <c r="D151" s="65">
        <v>301</v>
      </c>
      <c r="E151" s="66">
        <v>0</v>
      </c>
      <c r="F151" s="80">
        <v>330.55</v>
      </c>
      <c r="G151" s="80">
        <v>380.33</v>
      </c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3">
        <f>SUM('Cuota-Pago=Saldo'!AN154)</f>
        <v>-370.95538325217836</v>
      </c>
    </row>
    <row r="152" spans="1:21" ht="20.100000000000001" customHeight="1" x14ac:dyDescent="0.45">
      <c r="A152" s="69" t="s">
        <v>234</v>
      </c>
      <c r="B152" s="84">
        <v>10</v>
      </c>
      <c r="C152" s="112" t="s">
        <v>10</v>
      </c>
      <c r="D152" s="65">
        <v>302</v>
      </c>
      <c r="E152" s="66">
        <v>0</v>
      </c>
      <c r="F152" s="80"/>
      <c r="G152" s="80">
        <v>733.16</v>
      </c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3">
        <f>SUM('Cuota-Pago=Saldo'!AN155)</f>
        <v>-806.79334190852205</v>
      </c>
    </row>
    <row r="153" spans="1:21" ht="20.100000000000001" customHeight="1" x14ac:dyDescent="0.45">
      <c r="A153" s="63" t="s">
        <v>235</v>
      </c>
      <c r="B153" s="84">
        <v>11</v>
      </c>
      <c r="C153" s="112" t="s">
        <v>10</v>
      </c>
      <c r="D153" s="65">
        <v>303</v>
      </c>
      <c r="E153" s="66">
        <v>0</v>
      </c>
      <c r="F153" s="80">
        <v>500</v>
      </c>
      <c r="G153" s="80">
        <v>253</v>
      </c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3">
        <f>SUM('Cuota-Pago=Saldo'!AN156)</f>
        <v>-345.64655336141334</v>
      </c>
    </row>
    <row r="154" spans="1:21" ht="20.100000000000001" customHeight="1" x14ac:dyDescent="0.45">
      <c r="A154" s="69" t="s">
        <v>236</v>
      </c>
      <c r="B154" s="84">
        <v>12</v>
      </c>
      <c r="C154" s="112" t="s">
        <v>10</v>
      </c>
      <c r="D154" s="65">
        <v>304</v>
      </c>
      <c r="E154" s="66">
        <v>0</v>
      </c>
      <c r="F154" s="80">
        <f>300+351.46</f>
        <v>651.46</v>
      </c>
      <c r="G154" s="80">
        <f>300+414.62</f>
        <v>714.62</v>
      </c>
      <c r="H154" s="80">
        <v>300</v>
      </c>
      <c r="I154" s="80"/>
      <c r="J154" s="80"/>
      <c r="K154" s="80"/>
      <c r="L154" s="80"/>
      <c r="M154" s="80"/>
      <c r="N154" s="80"/>
      <c r="O154" s="80"/>
      <c r="P154" s="80"/>
      <c r="Q154" s="80"/>
      <c r="R154" s="83">
        <f>SUM('Cuota-Pago=Saldo'!AN157)</f>
        <v>-401.951202140634</v>
      </c>
    </row>
    <row r="155" spans="1:21" ht="20.100000000000001" customHeight="1" x14ac:dyDescent="0.45">
      <c r="A155" s="69" t="s">
        <v>237</v>
      </c>
      <c r="B155" s="84">
        <v>13</v>
      </c>
      <c r="C155" s="112" t="s">
        <v>10</v>
      </c>
      <c r="D155" s="65">
        <v>401</v>
      </c>
      <c r="E155" s="66">
        <v>0</v>
      </c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3">
        <f>SUM('Cuota-Pago=Saldo'!AN158)</f>
        <v>-1188.2475712191413</v>
      </c>
    </row>
    <row r="156" spans="1:21" ht="20.100000000000001" customHeight="1" x14ac:dyDescent="0.45">
      <c r="A156" s="63" t="s">
        <v>238</v>
      </c>
      <c r="B156" s="84">
        <v>14</v>
      </c>
      <c r="C156" s="112" t="s">
        <v>10</v>
      </c>
      <c r="D156" s="65">
        <v>402</v>
      </c>
      <c r="E156" s="66">
        <v>0</v>
      </c>
      <c r="F156" s="80">
        <v>333</v>
      </c>
      <c r="G156" s="80">
        <v>377</v>
      </c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3">
        <f>SUM('Cuota-Pago=Saldo'!AN159)</f>
        <v>-378.01149816410214</v>
      </c>
    </row>
    <row r="157" spans="1:21" ht="20.100000000000001" customHeight="1" x14ac:dyDescent="0.45">
      <c r="A157" s="69" t="s">
        <v>239</v>
      </c>
      <c r="B157" s="84">
        <v>15</v>
      </c>
      <c r="C157" s="112" t="s">
        <v>10</v>
      </c>
      <c r="D157" s="71">
        <v>403</v>
      </c>
      <c r="E157" s="66">
        <v>0</v>
      </c>
      <c r="F157" s="80">
        <v>311.08999999999997</v>
      </c>
      <c r="G157" s="80">
        <v>322.37</v>
      </c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3">
        <f>SUM('Cuota-Pago=Saldo'!AN160)</f>
        <v>-350.13514249524945</v>
      </c>
    </row>
    <row r="158" spans="1:21" ht="20.100000000000001" customHeight="1" x14ac:dyDescent="0.45">
      <c r="A158" s="69" t="s">
        <v>240</v>
      </c>
      <c r="B158" s="84">
        <v>16</v>
      </c>
      <c r="C158" s="112" t="s">
        <v>10</v>
      </c>
      <c r="D158" s="65">
        <v>404</v>
      </c>
      <c r="E158" s="66">
        <v>0</v>
      </c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3">
        <f>SUM('Cuota-Pago=Saldo'!AN161)</f>
        <v>-1123.612306231089</v>
      </c>
    </row>
    <row r="159" spans="1:21" ht="20.100000000000001" customHeight="1" x14ac:dyDescent="0.45">
      <c r="A159" s="69" t="s">
        <v>241</v>
      </c>
      <c r="B159" s="84">
        <v>17</v>
      </c>
      <c r="C159" s="112" t="s">
        <v>10</v>
      </c>
      <c r="D159" s="65">
        <v>501</v>
      </c>
      <c r="E159" s="66">
        <v>0</v>
      </c>
      <c r="F159" s="80">
        <v>328.12</v>
      </c>
      <c r="G159" s="80">
        <v>393.73</v>
      </c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3">
        <f>SUM('Cuota-Pago=Saldo'!AN162)</f>
        <v>-418.27346704640144</v>
      </c>
    </row>
    <row r="160" spans="1:21" ht="20.100000000000001" customHeight="1" x14ac:dyDescent="0.45">
      <c r="A160" s="63" t="s">
        <v>242</v>
      </c>
      <c r="B160" s="84">
        <v>18</v>
      </c>
      <c r="C160" s="112" t="s">
        <v>10</v>
      </c>
      <c r="D160" s="65">
        <v>502</v>
      </c>
      <c r="E160" s="66">
        <v>0</v>
      </c>
      <c r="F160" s="80">
        <v>336</v>
      </c>
      <c r="G160" s="80">
        <v>410</v>
      </c>
      <c r="H160" s="80">
        <v>420</v>
      </c>
      <c r="I160" s="80"/>
      <c r="J160" s="80"/>
      <c r="K160" s="80"/>
      <c r="L160" s="80"/>
      <c r="M160" s="80"/>
      <c r="N160" s="80"/>
      <c r="O160" s="80"/>
      <c r="P160" s="80"/>
      <c r="Q160" s="80"/>
      <c r="R160" s="83">
        <f>SUM('Cuota-Pago=Saldo'!AN163)</f>
        <v>0.23030821366347709</v>
      </c>
    </row>
    <row r="161" spans="1:21" ht="20.100000000000001" customHeight="1" x14ac:dyDescent="0.45">
      <c r="A161" s="69" t="s">
        <v>316</v>
      </c>
      <c r="B161" s="84">
        <v>19</v>
      </c>
      <c r="C161" s="112" t="s">
        <v>10</v>
      </c>
      <c r="D161" s="65">
        <v>503</v>
      </c>
      <c r="E161" s="66">
        <v>0</v>
      </c>
      <c r="F161" s="80" t="s">
        <v>12</v>
      </c>
      <c r="G161" s="80">
        <v>461.93</v>
      </c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3">
        <f>SUM('Cuota-Pago=Saldo'!AN164)</f>
        <v>-376.29310593733464</v>
      </c>
    </row>
    <row r="162" spans="1:21" ht="20.100000000000001" customHeight="1" x14ac:dyDescent="0.45">
      <c r="A162" s="69" t="s">
        <v>244</v>
      </c>
      <c r="B162" s="84">
        <v>20</v>
      </c>
      <c r="C162" s="112" t="s">
        <v>10</v>
      </c>
      <c r="D162" s="65">
        <v>504</v>
      </c>
      <c r="E162" s="66">
        <v>0</v>
      </c>
      <c r="F162" s="80">
        <v>358.09</v>
      </c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3">
        <f>SUM('Cuota-Pago=Saldo'!AN165)</f>
        <v>-887.80486498057894</v>
      </c>
      <c r="S162" s="72" t="s">
        <v>12</v>
      </c>
    </row>
    <row r="163" spans="1:21" ht="20.100000000000001" customHeight="1" x14ac:dyDescent="0.45">
      <c r="A163" s="69" t="s">
        <v>245</v>
      </c>
      <c r="B163" s="64">
        <v>1</v>
      </c>
      <c r="C163" s="112" t="s">
        <v>11</v>
      </c>
      <c r="D163" s="65">
        <v>101</v>
      </c>
      <c r="E163" s="66">
        <v>0</v>
      </c>
      <c r="F163" s="80"/>
      <c r="G163" s="80">
        <v>350</v>
      </c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3">
        <f>SUM('Cuota-Pago=Saldo'!AN166)</f>
        <v>-431.6869165269116</v>
      </c>
      <c r="T163" s="62">
        <f>COUNTIF(R163:R182,"&gt;0")</f>
        <v>1</v>
      </c>
      <c r="U163" s="67"/>
    </row>
    <row r="164" spans="1:21" ht="20.100000000000001" customHeight="1" x14ac:dyDescent="0.45">
      <c r="A164" s="69" t="s">
        <v>246</v>
      </c>
      <c r="B164" s="64">
        <v>2</v>
      </c>
      <c r="C164" s="112" t="s">
        <v>11</v>
      </c>
      <c r="D164" s="65">
        <v>102</v>
      </c>
      <c r="E164" s="66">
        <v>0</v>
      </c>
      <c r="F164" s="80"/>
      <c r="G164" s="80">
        <v>600</v>
      </c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3">
        <f>SUM('Cuota-Pago=Saldo'!AN167)</f>
        <v>-473.58416257280271</v>
      </c>
      <c r="S164" s="72" t="s">
        <v>12</v>
      </c>
      <c r="T164" s="62">
        <f>COUNTIF(R163:R182,"&lt;0")</f>
        <v>19</v>
      </c>
      <c r="U164" s="68"/>
    </row>
    <row r="165" spans="1:21" ht="20.100000000000001" customHeight="1" x14ac:dyDescent="0.45">
      <c r="A165" s="69" t="s">
        <v>247</v>
      </c>
      <c r="B165" s="64">
        <v>3</v>
      </c>
      <c r="C165" s="112" t="s">
        <v>11</v>
      </c>
      <c r="D165" s="65">
        <v>103</v>
      </c>
      <c r="E165" s="66">
        <v>0</v>
      </c>
      <c r="F165" s="80"/>
      <c r="G165" s="80">
        <v>669.32</v>
      </c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3">
        <f>SUM('Cuota-Pago=Saldo'!AN168)</f>
        <v>-348.61386883526802</v>
      </c>
      <c r="T165" s="62">
        <f>SUM(T163)-20</f>
        <v>-19</v>
      </c>
      <c r="U165" s="67"/>
    </row>
    <row r="166" spans="1:21" ht="20.100000000000001" customHeight="1" x14ac:dyDescent="0.45">
      <c r="A166" s="69" t="s">
        <v>248</v>
      </c>
      <c r="B166" s="64">
        <v>4</v>
      </c>
      <c r="C166" s="112" t="s">
        <v>11</v>
      </c>
      <c r="D166" s="65">
        <v>104</v>
      </c>
      <c r="E166" s="66">
        <v>0</v>
      </c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3">
        <f>SUM('Cuota-Pago=Saldo'!AN169)</f>
        <v>-1577.1012149339281</v>
      </c>
      <c r="S166" s="72" t="s">
        <v>12</v>
      </c>
    </row>
    <row r="167" spans="1:21" ht="20.100000000000001" customHeight="1" x14ac:dyDescent="0.45">
      <c r="A167" s="69" t="s">
        <v>249</v>
      </c>
      <c r="B167" s="64">
        <v>5</v>
      </c>
      <c r="C167" s="112" t="s">
        <v>11</v>
      </c>
      <c r="D167" s="65">
        <v>201</v>
      </c>
      <c r="E167" s="66">
        <v>0</v>
      </c>
      <c r="F167" s="80">
        <v>330.56</v>
      </c>
      <c r="G167" s="80">
        <v>364.36</v>
      </c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3">
        <f>SUM('Cuota-Pago=Saldo'!AN170)</f>
        <v>-369.57023762359881</v>
      </c>
    </row>
    <row r="168" spans="1:21" ht="20.100000000000001" customHeight="1" x14ac:dyDescent="0.45">
      <c r="A168" s="69" t="s">
        <v>250</v>
      </c>
      <c r="B168" s="64">
        <v>6</v>
      </c>
      <c r="C168" s="112" t="s">
        <v>11</v>
      </c>
      <c r="D168" s="65">
        <v>202</v>
      </c>
      <c r="E168" s="66">
        <v>0</v>
      </c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3">
        <f>SUM('Cuota-Pago=Saldo'!AN171)</f>
        <v>-3404.2245283438933</v>
      </c>
      <c r="S168" s="72" t="s">
        <v>12</v>
      </c>
    </row>
    <row r="169" spans="1:21" ht="20.100000000000001" customHeight="1" x14ac:dyDescent="0.45">
      <c r="A169" s="69" t="s">
        <v>251</v>
      </c>
      <c r="B169" s="64">
        <v>7</v>
      </c>
      <c r="C169" s="112" t="s">
        <v>11</v>
      </c>
      <c r="D169" s="65">
        <v>203</v>
      </c>
      <c r="E169" s="66">
        <v>0</v>
      </c>
      <c r="F169" s="80"/>
      <c r="G169" s="80"/>
      <c r="H169" s="80"/>
      <c r="I169" s="80"/>
      <c r="J169" s="80"/>
      <c r="K169" s="80"/>
      <c r="L169" s="80"/>
      <c r="M169" s="80"/>
      <c r="N169" s="80"/>
      <c r="O169" s="81"/>
      <c r="P169" s="80"/>
      <c r="Q169" s="80"/>
      <c r="R169" s="83">
        <f>SUM('Cuota-Pago=Saldo'!AN172)</f>
        <v>-780.1954882463026</v>
      </c>
    </row>
    <row r="170" spans="1:21" ht="20.100000000000001" customHeight="1" x14ac:dyDescent="0.45">
      <c r="A170" s="69" t="s">
        <v>252</v>
      </c>
      <c r="B170" s="64">
        <v>8</v>
      </c>
      <c r="C170" s="112" t="s">
        <v>11</v>
      </c>
      <c r="D170" s="65">
        <v>204</v>
      </c>
      <c r="E170" s="66">
        <v>0</v>
      </c>
      <c r="F170" s="80"/>
      <c r="G170" s="80">
        <v>713.85</v>
      </c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3">
        <f>SUM('Cuota-Pago=Saldo'!AN173)</f>
        <v>-375.4629650506933</v>
      </c>
    </row>
    <row r="171" spans="1:21" ht="20.100000000000001" customHeight="1" x14ac:dyDescent="0.45">
      <c r="A171" s="69" t="s">
        <v>253</v>
      </c>
      <c r="B171" s="64">
        <v>9</v>
      </c>
      <c r="C171" s="112" t="s">
        <v>11</v>
      </c>
      <c r="D171" s="65">
        <v>301</v>
      </c>
      <c r="E171" s="66">
        <v>0</v>
      </c>
      <c r="F171" s="80">
        <v>329.37</v>
      </c>
      <c r="G171" s="80">
        <v>380.95</v>
      </c>
      <c r="H171" s="80">
        <v>369.82</v>
      </c>
      <c r="I171" s="80"/>
      <c r="J171" s="80"/>
      <c r="K171" s="80"/>
      <c r="L171" s="80"/>
      <c r="M171" s="80"/>
      <c r="N171" s="80"/>
      <c r="O171" s="80"/>
      <c r="P171" s="80"/>
      <c r="Q171" s="80"/>
      <c r="R171" s="83">
        <f>SUM('Cuota-Pago=Saldo'!AN174)</f>
        <v>-2.6298683201275708E-3</v>
      </c>
    </row>
    <row r="172" spans="1:21" ht="20.100000000000001" customHeight="1" x14ac:dyDescent="0.45">
      <c r="A172" s="69" t="s">
        <v>254</v>
      </c>
      <c r="B172" s="64">
        <v>10</v>
      </c>
      <c r="C172" s="112" t="s">
        <v>11</v>
      </c>
      <c r="D172" s="65">
        <v>302</v>
      </c>
      <c r="E172" s="66">
        <v>0</v>
      </c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3">
        <f>SUM('Cuota-Pago=Saldo'!AN175)</f>
        <v>-2850.5074709776909</v>
      </c>
    </row>
    <row r="173" spans="1:21" ht="20.100000000000001" customHeight="1" x14ac:dyDescent="0.45">
      <c r="A173" s="69" t="s">
        <v>255</v>
      </c>
      <c r="B173" s="64">
        <v>11</v>
      </c>
      <c r="C173" s="112" t="s">
        <v>11</v>
      </c>
      <c r="D173" s="65">
        <v>303</v>
      </c>
      <c r="E173" s="66">
        <v>0</v>
      </c>
      <c r="F173" s="80">
        <v>329.12</v>
      </c>
      <c r="G173" s="80"/>
      <c r="H173" s="80">
        <v>712.29</v>
      </c>
      <c r="I173" s="80"/>
      <c r="J173" s="80"/>
      <c r="K173" s="80"/>
      <c r="L173" s="80"/>
      <c r="M173" s="80"/>
      <c r="N173" s="80"/>
      <c r="O173" s="80"/>
      <c r="P173" s="80"/>
      <c r="Q173" s="80"/>
      <c r="R173" s="83">
        <f>SUM('Cuota-Pago=Saldo'!AN176)</f>
        <v>3.5982569643806528E-3</v>
      </c>
      <c r="S173" s="72" t="s">
        <v>12</v>
      </c>
    </row>
    <row r="174" spans="1:21" ht="20.100000000000001" customHeight="1" x14ac:dyDescent="0.45">
      <c r="A174" s="63" t="s">
        <v>256</v>
      </c>
      <c r="B174" s="64">
        <v>12</v>
      </c>
      <c r="C174" s="112" t="s">
        <v>11</v>
      </c>
      <c r="D174" s="65">
        <v>304</v>
      </c>
      <c r="E174" s="66">
        <v>0</v>
      </c>
      <c r="F174" s="80">
        <v>350.83</v>
      </c>
      <c r="G174" s="80">
        <v>461.52</v>
      </c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3">
        <f>SUM('Cuota-Pago=Saldo'!AN177)</f>
        <v>-400.53889102763247</v>
      </c>
    </row>
    <row r="175" spans="1:21" ht="20.100000000000001" customHeight="1" x14ac:dyDescent="0.45">
      <c r="A175" s="69" t="s">
        <v>257</v>
      </c>
      <c r="B175" s="64">
        <v>13</v>
      </c>
      <c r="C175" s="112" t="s">
        <v>11</v>
      </c>
      <c r="D175" s="65">
        <v>401</v>
      </c>
      <c r="E175" s="66">
        <v>0</v>
      </c>
      <c r="F175" s="80">
        <v>323.62</v>
      </c>
      <c r="G175" s="80">
        <v>354.84</v>
      </c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3">
        <f>SUM('Cuota-Pago=Saldo'!AN178)</f>
        <v>-337.82103781119025</v>
      </c>
    </row>
    <row r="176" spans="1:21" ht="20.100000000000001" customHeight="1" x14ac:dyDescent="0.45">
      <c r="A176" s="63" t="s">
        <v>258</v>
      </c>
      <c r="B176" s="64">
        <v>14</v>
      </c>
      <c r="C176" s="112" t="s">
        <v>11</v>
      </c>
      <c r="D176" s="65">
        <v>402</v>
      </c>
      <c r="E176" s="66">
        <v>0</v>
      </c>
      <c r="F176" s="80">
        <v>322.73</v>
      </c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3">
        <f>SUM('Cuota-Pago=Saldo'!AN179)</f>
        <v>-719.50126267841938</v>
      </c>
    </row>
    <row r="177" spans="1:24" ht="20.100000000000001" customHeight="1" x14ac:dyDescent="0.45">
      <c r="A177" s="69" t="s">
        <v>259</v>
      </c>
      <c r="B177" s="64">
        <v>15</v>
      </c>
      <c r="C177" s="112" t="s">
        <v>11</v>
      </c>
      <c r="D177" s="71">
        <v>403</v>
      </c>
      <c r="E177" s="66">
        <v>0</v>
      </c>
      <c r="F177" s="80">
        <v>337</v>
      </c>
      <c r="G177" s="80">
        <v>388</v>
      </c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3">
        <f>SUM('Cuota-Pago=Saldo'!AN180)</f>
        <v>-391.39094771661689</v>
      </c>
    </row>
    <row r="178" spans="1:24" ht="20.100000000000001" customHeight="1" x14ac:dyDescent="0.45">
      <c r="A178" s="63" t="s">
        <v>260</v>
      </c>
      <c r="B178" s="64">
        <v>16</v>
      </c>
      <c r="C178" s="112" t="s">
        <v>11</v>
      </c>
      <c r="D178" s="65">
        <v>404</v>
      </c>
      <c r="E178" s="66">
        <v>0</v>
      </c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3">
        <f>SUM('Cuota-Pago=Saldo'!AN181)</f>
        <v>-1032.1273499345266</v>
      </c>
    </row>
    <row r="179" spans="1:24" ht="20.100000000000001" customHeight="1" x14ac:dyDescent="0.45">
      <c r="A179" s="69" t="s">
        <v>267</v>
      </c>
      <c r="B179" s="64">
        <v>17</v>
      </c>
      <c r="C179" s="112" t="s">
        <v>11</v>
      </c>
      <c r="D179" s="65">
        <v>501</v>
      </c>
      <c r="E179" s="66">
        <v>0</v>
      </c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3">
        <f>SUM('Cuota-Pago=Saldo'!AN182)</f>
        <v>-3052.6613447717218</v>
      </c>
    </row>
    <row r="180" spans="1:24" ht="20.100000000000001" customHeight="1" x14ac:dyDescent="0.45">
      <c r="A180" s="69" t="s">
        <v>261</v>
      </c>
      <c r="B180" s="64">
        <v>18</v>
      </c>
      <c r="C180" s="112" t="s">
        <v>11</v>
      </c>
      <c r="D180" s="65">
        <v>502</v>
      </c>
      <c r="E180" s="66">
        <v>0</v>
      </c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3">
        <f>SUM('Cuota-Pago=Saldo'!AN183)</f>
        <v>-773.92206393731794</v>
      </c>
    </row>
    <row r="181" spans="1:24" ht="20.100000000000001" customHeight="1" x14ac:dyDescent="0.45">
      <c r="A181" s="69" t="s">
        <v>262</v>
      </c>
      <c r="B181" s="64">
        <v>19</v>
      </c>
      <c r="C181" s="112" t="s">
        <v>11</v>
      </c>
      <c r="D181" s="65">
        <v>503</v>
      </c>
      <c r="E181" s="66">
        <v>0</v>
      </c>
      <c r="F181" s="80">
        <v>324</v>
      </c>
      <c r="G181" s="80">
        <v>384</v>
      </c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3">
        <f>SUM('Cuota-Pago=Saldo'!AN184)</f>
        <v>-406.37893157011979</v>
      </c>
    </row>
    <row r="182" spans="1:24" ht="20.100000000000001" customHeight="1" x14ac:dyDescent="0.45">
      <c r="A182" s="63" t="s">
        <v>263</v>
      </c>
      <c r="B182" s="64">
        <v>20</v>
      </c>
      <c r="C182" s="112" t="s">
        <v>11</v>
      </c>
      <c r="D182" s="65">
        <v>504</v>
      </c>
      <c r="E182" s="66">
        <v>0</v>
      </c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3">
        <f>SUM('Cuota-Pago=Saldo'!AN185)</f>
        <v>-1264.2896576651756</v>
      </c>
      <c r="S182" s="72" t="s">
        <v>12</v>
      </c>
    </row>
    <row r="183" spans="1:24" ht="15.75" x14ac:dyDescent="0.5">
      <c r="A183" s="76"/>
      <c r="B183" s="76"/>
      <c r="C183" s="114"/>
      <c r="D183" s="76"/>
      <c r="E183" s="77"/>
      <c r="F183" s="78"/>
      <c r="G183" s="78"/>
      <c r="H183" s="78" t="s">
        <v>12</v>
      </c>
      <c r="I183" s="78"/>
      <c r="J183" s="78"/>
      <c r="K183" s="78"/>
      <c r="L183" s="78"/>
      <c r="M183" s="78"/>
      <c r="N183" s="78"/>
      <c r="O183" s="78"/>
      <c r="P183" s="78"/>
      <c r="Q183" s="61"/>
      <c r="R183" s="61"/>
      <c r="W183" s="100" t="s">
        <v>12</v>
      </c>
    </row>
    <row r="184" spans="1:24" x14ac:dyDescent="0.45">
      <c r="R184" s="89" t="s">
        <v>12</v>
      </c>
      <c r="W184" t="s">
        <v>12</v>
      </c>
      <c r="X184" s="101" t="s">
        <v>12</v>
      </c>
    </row>
    <row r="185" spans="1:24" x14ac:dyDescent="0.45">
      <c r="Q185" s="79"/>
      <c r="R185" s="79"/>
      <c r="V185" s="72"/>
      <c r="W185" s="72"/>
    </row>
    <row r="186" spans="1:24" x14ac:dyDescent="0.45">
      <c r="Q186" s="79"/>
      <c r="R186" s="79"/>
      <c r="V186" s="72"/>
      <c r="W186" s="72"/>
    </row>
    <row r="187" spans="1:24" x14ac:dyDescent="0.45">
      <c r="Q187" s="79"/>
      <c r="R187" s="79"/>
      <c r="V187" s="72"/>
      <c r="W187" s="72"/>
      <c r="X187" s="72"/>
    </row>
    <row r="188" spans="1:24" x14ac:dyDescent="0.45">
      <c r="Q188" s="79"/>
      <c r="R188" s="79"/>
      <c r="V188" s="72"/>
      <c r="W188" s="72"/>
      <c r="X188" s="72"/>
    </row>
    <row r="189" spans="1:24" x14ac:dyDescent="0.45">
      <c r="Q189" s="79"/>
      <c r="R189" s="79"/>
      <c r="V189" s="72"/>
      <c r="W189" s="72"/>
      <c r="X189" s="72"/>
    </row>
    <row r="190" spans="1:24" x14ac:dyDescent="0.45">
      <c r="Q190" s="79"/>
      <c r="R190" s="79"/>
      <c r="V190" s="72"/>
      <c r="W190" s="72"/>
      <c r="X190" s="72"/>
    </row>
    <row r="191" spans="1:24" x14ac:dyDescent="0.45">
      <c r="Q191" s="79"/>
      <c r="R191" s="79"/>
      <c r="V191" s="72"/>
      <c r="W191" s="72"/>
      <c r="X191" s="72"/>
    </row>
    <row r="192" spans="1:24" x14ac:dyDescent="0.45">
      <c r="Q192" s="79"/>
      <c r="R192" s="79"/>
      <c r="V192" s="72"/>
      <c r="W192" s="72"/>
      <c r="X192" s="72"/>
    </row>
    <row r="193" spans="17:24" x14ac:dyDescent="0.45">
      <c r="Q193" s="79"/>
      <c r="R193" s="79"/>
      <c r="V193" s="72"/>
      <c r="W193" s="72"/>
      <c r="X193" s="72"/>
    </row>
    <row r="194" spans="17:24" x14ac:dyDescent="0.45">
      <c r="Q194" s="79"/>
      <c r="R194" s="79"/>
      <c r="V194" s="72"/>
      <c r="W194" s="72"/>
      <c r="X194" s="72"/>
    </row>
    <row r="195" spans="17:24" x14ac:dyDescent="0.45">
      <c r="Q195" s="79"/>
      <c r="R195" s="79"/>
      <c r="V195" s="72"/>
      <c r="W195" s="72"/>
      <c r="X195" s="72"/>
    </row>
    <row r="196" spans="17:24" x14ac:dyDescent="0.45">
      <c r="Q196" s="79"/>
      <c r="R196" s="79"/>
      <c r="V196" s="72"/>
      <c r="W196" s="72"/>
      <c r="X196" s="72"/>
    </row>
    <row r="197" spans="17:24" x14ac:dyDescent="0.45">
      <c r="Q197" s="79"/>
      <c r="R197" s="79"/>
      <c r="V197" s="72"/>
      <c r="W197" s="72"/>
      <c r="X197" s="72"/>
    </row>
  </sheetData>
  <conditionalFormatting sqref="R3:R182">
    <cfRule type="cellIs" dxfId="18" priority="1" operator="between">
      <formula>0</formula>
      <formula>-0.05</formula>
    </cfRule>
  </conditionalFormatting>
  <pageMargins left="0.31496062992125984" right="0.31496062992125984" top="0.94488188976377963" bottom="0.35433070866141736" header="0.31496062992125984" footer="0.31496062992125984"/>
  <pageSetup paperSize="9" scale="10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AT611"/>
  <sheetViews>
    <sheetView showGridLines="0" topLeftCell="A2" zoomScale="80" zoomScaleNormal="80" workbookViewId="0">
      <pane xSplit="3" ySplit="4" topLeftCell="D6" activePane="bottomRight" state="frozen"/>
      <selection activeCell="A2" sqref="A2"/>
      <selection pane="topRight" activeCell="D2" sqref="D2"/>
      <selection pane="bottomLeft" activeCell="A5" sqref="A5"/>
      <selection pane="bottomRight" activeCell="AN4" sqref="AN4"/>
    </sheetView>
  </sheetViews>
  <sheetFormatPr baseColWidth="10" defaultRowHeight="15.75" x14ac:dyDescent="0.5"/>
  <cols>
    <col min="1" max="1" width="2.86328125" customWidth="1"/>
    <col min="2" max="2" width="7.73046875" style="14" customWidth="1"/>
    <col min="3" max="3" width="6.265625" style="14" customWidth="1"/>
    <col min="4" max="4" width="9.73046875" style="24" customWidth="1"/>
    <col min="5" max="5" width="9.73046875" style="13" customWidth="1"/>
    <col min="6" max="6" width="9.73046875" style="24" customWidth="1"/>
    <col min="7" max="12" width="9.73046875" style="13" customWidth="1"/>
    <col min="13" max="39" width="9.73046875" style="13" hidden="1" customWidth="1"/>
    <col min="40" max="40" width="13.265625" style="25" customWidth="1"/>
    <col min="43" max="43" width="11.3984375" style="102"/>
  </cols>
  <sheetData>
    <row r="2" spans="1:46" ht="18.399999999999999" thickBot="1" x14ac:dyDescent="0.6">
      <c r="D2" s="40" t="s">
        <v>12</v>
      </c>
      <c r="AN2" s="14"/>
    </row>
    <row r="3" spans="1:46" s="15" customFormat="1" ht="21.4" thickBot="1" x14ac:dyDescent="0.7">
      <c r="B3" s="283">
        <v>2025</v>
      </c>
      <c r="C3" s="283"/>
      <c r="D3" s="287" t="s">
        <v>21</v>
      </c>
      <c r="E3" s="288"/>
      <c r="F3" s="289"/>
      <c r="G3" s="287" t="s">
        <v>22</v>
      </c>
      <c r="H3" s="288"/>
      <c r="I3" s="289"/>
      <c r="J3" s="287" t="s">
        <v>23</v>
      </c>
      <c r="K3" s="288"/>
      <c r="L3" s="289"/>
      <c r="M3" s="284" t="s">
        <v>24</v>
      </c>
      <c r="N3" s="285"/>
      <c r="O3" s="286"/>
      <c r="P3" s="284" t="s">
        <v>25</v>
      </c>
      <c r="Q3" s="285"/>
      <c r="R3" s="286"/>
      <c r="S3" s="284" t="s">
        <v>26</v>
      </c>
      <c r="T3" s="285"/>
      <c r="U3" s="286"/>
      <c r="V3" s="284" t="s">
        <v>27</v>
      </c>
      <c r="W3" s="285"/>
      <c r="X3" s="286"/>
      <c r="Y3" s="284" t="s">
        <v>28</v>
      </c>
      <c r="Z3" s="285"/>
      <c r="AA3" s="286"/>
      <c r="AB3" s="284" t="s">
        <v>29</v>
      </c>
      <c r="AC3" s="285"/>
      <c r="AD3" s="286"/>
      <c r="AE3" s="284" t="s">
        <v>30</v>
      </c>
      <c r="AF3" s="285"/>
      <c r="AG3" s="286"/>
      <c r="AH3" s="284" t="s">
        <v>31</v>
      </c>
      <c r="AI3" s="285"/>
      <c r="AJ3" s="286"/>
      <c r="AK3" s="284" t="s">
        <v>32</v>
      </c>
      <c r="AL3" s="285"/>
      <c r="AM3" s="286"/>
      <c r="AN3" s="14"/>
      <c r="AQ3" s="103"/>
    </row>
    <row r="4" spans="1:46" s="19" customFormat="1" ht="54.75" customHeight="1" thickBot="1" x14ac:dyDescent="0.5">
      <c r="B4" s="99" t="s">
        <v>66</v>
      </c>
      <c r="C4" s="115" t="s">
        <v>67</v>
      </c>
      <c r="D4" s="125" t="s">
        <v>65</v>
      </c>
      <c r="E4" s="126" t="s">
        <v>14</v>
      </c>
      <c r="F4" s="127" t="s">
        <v>15</v>
      </c>
      <c r="G4" s="128" t="s">
        <v>65</v>
      </c>
      <c r="H4" s="126" t="s">
        <v>14</v>
      </c>
      <c r="I4" s="129" t="s">
        <v>15</v>
      </c>
      <c r="J4" s="128" t="s">
        <v>65</v>
      </c>
      <c r="K4" s="126" t="s">
        <v>14</v>
      </c>
      <c r="L4" s="129" t="s">
        <v>15</v>
      </c>
      <c r="M4" s="128" t="s">
        <v>65</v>
      </c>
      <c r="N4" s="126" t="s">
        <v>14</v>
      </c>
      <c r="O4" s="129" t="s">
        <v>15</v>
      </c>
      <c r="P4" s="128" t="s">
        <v>65</v>
      </c>
      <c r="Q4" s="126" t="s">
        <v>14</v>
      </c>
      <c r="R4" s="129" t="s">
        <v>15</v>
      </c>
      <c r="S4" s="128" t="s">
        <v>65</v>
      </c>
      <c r="T4" s="126" t="s">
        <v>14</v>
      </c>
      <c r="U4" s="129" t="s">
        <v>15</v>
      </c>
      <c r="V4" s="128" t="s">
        <v>65</v>
      </c>
      <c r="W4" s="126" t="s">
        <v>14</v>
      </c>
      <c r="X4" s="129" t="s">
        <v>15</v>
      </c>
      <c r="Y4" s="128" t="s">
        <v>65</v>
      </c>
      <c r="Z4" s="126" t="s">
        <v>14</v>
      </c>
      <c r="AA4" s="129" t="s">
        <v>15</v>
      </c>
      <c r="AB4" s="128" t="s">
        <v>65</v>
      </c>
      <c r="AC4" s="126" t="s">
        <v>14</v>
      </c>
      <c r="AD4" s="129" t="s">
        <v>15</v>
      </c>
      <c r="AE4" s="145" t="s">
        <v>65</v>
      </c>
      <c r="AF4" s="126" t="s">
        <v>14</v>
      </c>
      <c r="AG4" s="146" t="s">
        <v>15</v>
      </c>
      <c r="AH4" s="148" t="s">
        <v>65</v>
      </c>
      <c r="AI4" s="152" t="s">
        <v>14</v>
      </c>
      <c r="AJ4" s="149" t="s">
        <v>15</v>
      </c>
      <c r="AK4" s="145" t="s">
        <v>65</v>
      </c>
      <c r="AL4" s="126" t="s">
        <v>14</v>
      </c>
      <c r="AM4" s="146" t="s">
        <v>15</v>
      </c>
      <c r="AN4" s="254" t="s">
        <v>352</v>
      </c>
      <c r="AQ4" s="104"/>
      <c r="AT4"/>
    </row>
    <row r="5" spans="1:46" s="18" customFormat="1" ht="57.4" hidden="1" thickBot="1" x14ac:dyDescent="0.6">
      <c r="B5" s="131" t="s">
        <v>0</v>
      </c>
      <c r="C5" s="132" t="s">
        <v>1</v>
      </c>
      <c r="D5" s="133" t="s">
        <v>13</v>
      </c>
      <c r="E5" s="134" t="s">
        <v>14</v>
      </c>
      <c r="F5" s="135" t="s">
        <v>15</v>
      </c>
      <c r="G5" s="136" t="s">
        <v>34</v>
      </c>
      <c r="H5" s="137" t="s">
        <v>35</v>
      </c>
      <c r="I5" s="138" t="s">
        <v>36</v>
      </c>
      <c r="J5" s="139" t="s">
        <v>37</v>
      </c>
      <c r="K5" s="137" t="s">
        <v>38</v>
      </c>
      <c r="L5" s="140" t="s">
        <v>39</v>
      </c>
      <c r="M5" s="139" t="s">
        <v>40</v>
      </c>
      <c r="N5" s="141" t="s">
        <v>41</v>
      </c>
      <c r="O5" s="140" t="s">
        <v>44</v>
      </c>
      <c r="P5" s="139" t="s">
        <v>42</v>
      </c>
      <c r="Q5" s="141" t="s">
        <v>43</v>
      </c>
      <c r="R5" s="140" t="s">
        <v>268</v>
      </c>
      <c r="S5" s="139" t="s">
        <v>45</v>
      </c>
      <c r="T5" s="141" t="s">
        <v>46</v>
      </c>
      <c r="U5" s="140" t="s">
        <v>47</v>
      </c>
      <c r="V5" s="139" t="s">
        <v>48</v>
      </c>
      <c r="W5" s="141" t="s">
        <v>272</v>
      </c>
      <c r="X5" s="140" t="s">
        <v>49</v>
      </c>
      <c r="Y5" s="139" t="s">
        <v>50</v>
      </c>
      <c r="Z5" s="141" t="s">
        <v>51</v>
      </c>
      <c r="AA5" s="140" t="s">
        <v>52</v>
      </c>
      <c r="AB5" s="139" t="s">
        <v>53</v>
      </c>
      <c r="AC5" s="141" t="s">
        <v>54</v>
      </c>
      <c r="AD5" s="140" t="s">
        <v>55</v>
      </c>
      <c r="AE5" s="142" t="s">
        <v>56</v>
      </c>
      <c r="AF5" s="141" t="s">
        <v>57</v>
      </c>
      <c r="AG5" s="143" t="s">
        <v>58</v>
      </c>
      <c r="AH5" s="139" t="s">
        <v>59</v>
      </c>
      <c r="AI5" s="141" t="s">
        <v>60</v>
      </c>
      <c r="AJ5" s="140" t="s">
        <v>61</v>
      </c>
      <c r="AK5" s="142" t="s">
        <v>62</v>
      </c>
      <c r="AL5" s="141" t="s">
        <v>63</v>
      </c>
      <c r="AM5" s="143" t="s">
        <v>64</v>
      </c>
      <c r="AN5" s="144" t="s">
        <v>16</v>
      </c>
      <c r="AQ5" s="105"/>
      <c r="AT5"/>
    </row>
    <row r="6" spans="1:46" ht="16.149999999999999" thickBot="1" x14ac:dyDescent="0.5">
      <c r="A6" s="282"/>
      <c r="B6" s="16" t="s">
        <v>3</v>
      </c>
      <c r="C6" s="116">
        <v>101</v>
      </c>
      <c r="D6" s="118">
        <f>SUM('Ene 25'!L3)-('Pago Cuota MC 2024'!F3)</f>
        <v>325.81181413326095</v>
      </c>
      <c r="E6" s="108">
        <f>SUM('Pago Cuota MC 2025'!F3)</f>
        <v>325.81</v>
      </c>
      <c r="F6" s="119">
        <f>SUM(-D6,E6)</f>
        <v>-1.814133260950257E-3</v>
      </c>
      <c r="G6" s="118">
        <f>SUM('Feb 25'!L3)</f>
        <v>371.58629462403877</v>
      </c>
      <c r="H6" s="108">
        <f>SUM('Pago Cuota MC 2025'!G3)</f>
        <v>300.58999999999997</v>
      </c>
      <c r="I6" s="119">
        <f>SUM(-G6,H6)+Tabla3[[#This Row],[Saldo]]</f>
        <v>-70.998108757299747</v>
      </c>
      <c r="J6" s="118">
        <f>SUM('Mar 25'!L3)</f>
        <v>373.1223377371864</v>
      </c>
      <c r="K6" s="108">
        <f>SUM('Pago Cuota MC 2025'!H3)</f>
        <v>0</v>
      </c>
      <c r="L6" s="119">
        <f>SUM(-J6,K6)+Tabla3[[#This Row],[Saldo4]]</f>
        <v>-444.12044649448615</v>
      </c>
      <c r="M6" s="122">
        <f>SUM('Abr 25'!L3)</f>
        <v>0</v>
      </c>
      <c r="N6" s="108">
        <f>SUM('Pago Cuota MC 2025'!I3)</f>
        <v>0</v>
      </c>
      <c r="O6" s="119">
        <f>SUM(-M6,N6)+Tabla3[[#This Row],[Saldo7]]</f>
        <v>-444.12044649448615</v>
      </c>
      <c r="P6" s="122">
        <f>SUM('May 25'!L3)</f>
        <v>0</v>
      </c>
      <c r="Q6" s="108">
        <f>SUM('Pago Cuota MC 2025'!J3)</f>
        <v>0</v>
      </c>
      <c r="R6" s="119">
        <f>SUM(-P6,Q6)+Tabla3[[#This Row],[Saldo13]]</f>
        <v>-444.12044649448615</v>
      </c>
      <c r="S6" s="122">
        <f>SUM('Jun 25'!L3)</f>
        <v>0</v>
      </c>
      <c r="T6" s="108">
        <f>SUM('Pago Cuota MC 2025'!K3)</f>
        <v>0</v>
      </c>
      <c r="U6" s="119">
        <f>SUM(-S6,T6)+Tabla3[[#This Row],[Saldo132]]</f>
        <v>-444.12044649448615</v>
      </c>
      <c r="V6" s="122">
        <f>SUM('Jul 25'!L3)</f>
        <v>0</v>
      </c>
      <c r="W6" s="108">
        <f>SUM('Pago Cuota MC 2025'!L3)</f>
        <v>0</v>
      </c>
      <c r="X6" s="119">
        <f>SUM(-V6,W6)+Tabla3[[#This Row],[Saldo16]]</f>
        <v>-444.12044649448615</v>
      </c>
      <c r="Y6" s="122">
        <f>SUM('Ago 25'!L3)</f>
        <v>0</v>
      </c>
      <c r="Z6" s="108">
        <f>SUM('Pago Cuota MC 2025'!M3)</f>
        <v>0</v>
      </c>
      <c r="AA6" s="119">
        <f>SUM(-Y6,Z6)+Tabla3[[#This Row],[Saldo19]]</f>
        <v>-444.12044649448615</v>
      </c>
      <c r="AB6" s="122">
        <f>SUM('Sep 25'!L3)</f>
        <v>-3.8702317290552579E-4</v>
      </c>
      <c r="AC6" s="108">
        <f>SUM('Pago Cuota MC 2025'!N3)</f>
        <v>0</v>
      </c>
      <c r="AD6" s="119">
        <f>SUM(-AB6,AC6)+Tabla3[[#This Row],[Saldo22]]</f>
        <v>-444.12005947131325</v>
      </c>
      <c r="AE6" s="122">
        <f>SUM('Oct 25'!L3)</f>
        <v>0</v>
      </c>
      <c r="AF6" s="108">
        <f>SUM('Pago Cuota MC 2025'!O3)</f>
        <v>0</v>
      </c>
      <c r="AG6" s="147">
        <f>SUM(-AE6,AF6)+Tabla3[[#This Row],[Saldo25]]</f>
        <v>-444.12005947131325</v>
      </c>
      <c r="AH6" s="122">
        <f>SUM('Nov 25'!L3)</f>
        <v>0</v>
      </c>
      <c r="AI6" s="108">
        <f>SUM('Pago Cuota MC 2025'!P3)</f>
        <v>0</v>
      </c>
      <c r="AJ6" s="119">
        <f>SUM(-AH6,AI6)+Tabla3[[#This Row],[Saldo28]]</f>
        <v>-444.12005947131325</v>
      </c>
      <c r="AK6" s="122">
        <f>SUM('Dic 25'!L3)</f>
        <v>0</v>
      </c>
      <c r="AL6" s="108">
        <f>SUM('Pago Cuota MC 2025'!Q3)</f>
        <v>0</v>
      </c>
      <c r="AM6" s="119">
        <f>SUM(-AK6,AL6)+Tabla3[[#This Row],[Saldo31]]</f>
        <v>-444.12005947131325</v>
      </c>
      <c r="AN6" s="130">
        <f>SUM(AM6)</f>
        <v>-444.12005947131325</v>
      </c>
      <c r="AO6" s="29"/>
      <c r="AP6" s="29"/>
      <c r="AQ6" s="106">
        <f>SUM(Tabla3[[#This Row],[Saldo Anual]])</f>
        <v>-444.12005947131325</v>
      </c>
    </row>
    <row r="7" spans="1:46" ht="16.149999999999999" thickBot="1" x14ac:dyDescent="0.5">
      <c r="A7" s="282"/>
      <c r="B7" s="16" t="s">
        <v>3</v>
      </c>
      <c r="C7" s="116">
        <v>102</v>
      </c>
      <c r="D7" s="118">
        <f>SUM('Ene 25'!L4)-('Pago Cuota MC 2024'!F4)</f>
        <v>323.73154120205902</v>
      </c>
      <c r="E7" s="108">
        <f>SUM('Pago Cuota MC 2025'!F4)</f>
        <v>350</v>
      </c>
      <c r="F7" s="119">
        <f t="shared" ref="F7:F37" si="0">SUM(-D7,E7)</f>
        <v>26.26845879794098</v>
      </c>
      <c r="G7" s="118">
        <f>SUM('Feb 25'!L4)</f>
        <v>365.8066873896326</v>
      </c>
      <c r="H7" s="108">
        <f>SUM('Pago Cuota MC 2025'!G4)</f>
        <v>350</v>
      </c>
      <c r="I7" s="119">
        <f>SUM(-G7,H7)+Tabla3[[#This Row],[Saldo]]</f>
        <v>10.46177140830838</v>
      </c>
      <c r="J7" s="118">
        <f>SUM('Mar 25'!L4)</f>
        <v>361.20075812977092</v>
      </c>
      <c r="K7" s="108">
        <f>SUM('Pago Cuota MC 2025'!H4)</f>
        <v>350</v>
      </c>
      <c r="L7" s="119">
        <f>SUM(-J7,K7)+Tabla3[[#This Row],[Saldo4]]</f>
        <v>-0.7389867214625383</v>
      </c>
      <c r="M7" s="122">
        <f>SUM('Abr 25'!L4)</f>
        <v>0</v>
      </c>
      <c r="N7" s="108">
        <f>SUM('Pago Cuota MC 2025'!I4)</f>
        <v>0</v>
      </c>
      <c r="O7" s="119">
        <f>SUM(-M7,N7)+Tabla3[[#This Row],[Saldo7]]</f>
        <v>-0.7389867214625383</v>
      </c>
      <c r="P7" s="122">
        <f>SUM('May 25'!L4)</f>
        <v>0</v>
      </c>
      <c r="Q7" s="108">
        <f>SUM('Pago Cuota MC 2025'!J4)</f>
        <v>0</v>
      </c>
      <c r="R7" s="119">
        <f>SUM(-P7,Q7)+Tabla3[[#This Row],[Saldo13]]</f>
        <v>-0.7389867214625383</v>
      </c>
      <c r="S7" s="122">
        <f>SUM('Jun 25'!L4)</f>
        <v>0</v>
      </c>
      <c r="T7" s="108">
        <f>SUM('Pago Cuota MC 2025'!K4)</f>
        <v>0</v>
      </c>
      <c r="U7" s="119">
        <f>SUM(-S7,T7)+Tabla3[[#This Row],[Saldo132]]</f>
        <v>-0.7389867214625383</v>
      </c>
      <c r="V7" s="122">
        <f>SUM('Jul 25'!L4)</f>
        <v>0</v>
      </c>
      <c r="W7" s="108">
        <f>SUM('Pago Cuota MC 2025'!L4)</f>
        <v>0</v>
      </c>
      <c r="X7" s="119">
        <f>SUM(-V7,W7)+Tabla3[[#This Row],[Saldo16]]</f>
        <v>-0.7389867214625383</v>
      </c>
      <c r="Y7" s="122">
        <f>SUM('Ago 25'!L4)</f>
        <v>0</v>
      </c>
      <c r="Z7" s="108">
        <f>SUM('Pago Cuota MC 2025'!M4)</f>
        <v>0</v>
      </c>
      <c r="AA7" s="119">
        <f>SUM(-Y7,Z7)+Tabla3[[#This Row],[Saldo19]]</f>
        <v>-0.7389867214625383</v>
      </c>
      <c r="AB7" s="122">
        <f>SUM('Sep 25'!L4)</f>
        <v>0</v>
      </c>
      <c r="AC7" s="108">
        <f>SUM('Pago Cuota MC 2025'!N4)</f>
        <v>0</v>
      </c>
      <c r="AD7" s="119">
        <f>SUM(-AB7,AC7)+Tabla3[[#This Row],[Saldo22]]</f>
        <v>-0.7389867214625383</v>
      </c>
      <c r="AE7" s="122">
        <f>SUM('Oct 25'!L4)</f>
        <v>0</v>
      </c>
      <c r="AF7" s="108">
        <f>SUM('Pago Cuota MC 2025'!O4)</f>
        <v>0</v>
      </c>
      <c r="AG7" s="147">
        <f>SUM(-AE7,AF7)+Tabla3[[#This Row],[Saldo25]]</f>
        <v>-0.7389867214625383</v>
      </c>
      <c r="AH7" s="122">
        <f>SUM('Nov 25'!L4)</f>
        <v>0</v>
      </c>
      <c r="AI7" s="108">
        <f>SUM('Pago Cuota MC 2025'!P4)</f>
        <v>0</v>
      </c>
      <c r="AJ7" s="150">
        <f>SUM(-AH7,AI7)+Tabla3[[#This Row],[Saldo28]]</f>
        <v>-0.7389867214625383</v>
      </c>
      <c r="AK7" s="122">
        <f>SUM('Dic 25'!L4)</f>
        <v>0</v>
      </c>
      <c r="AL7" s="108">
        <f>SUM('Pago Cuota MC 2025'!Q4)</f>
        <v>0</v>
      </c>
      <c r="AM7" s="123">
        <f>SUM(-AK7,AL7)+Tabla3[[#This Row],[Saldo31]]</f>
        <v>-0.7389867214625383</v>
      </c>
      <c r="AN7" s="130">
        <f>SUM(AM7)</f>
        <v>-0.7389867214625383</v>
      </c>
      <c r="AO7" s="29"/>
      <c r="AP7" s="29"/>
      <c r="AQ7" s="106">
        <f>SUM(Tabla3[[#This Row],[Saldo Anual]])</f>
        <v>-0.7389867214625383</v>
      </c>
    </row>
    <row r="8" spans="1:46" ht="16.149999999999999" thickBot="1" x14ac:dyDescent="0.5">
      <c r="A8" s="282"/>
      <c r="B8" s="16" t="s">
        <v>3</v>
      </c>
      <c r="C8" s="116">
        <v>103</v>
      </c>
      <c r="D8" s="118">
        <f>SUM('Ene 25'!L5)-('Pago Cuota MC 2024'!F5)</f>
        <v>764.79313304294271</v>
      </c>
      <c r="E8" s="108">
        <f>SUM('Pago Cuota MC 2025'!F5)</f>
        <v>0</v>
      </c>
      <c r="F8" s="119">
        <f t="shared" si="0"/>
        <v>-764.79313304294271</v>
      </c>
      <c r="G8" s="118">
        <f>SUM('Feb 25'!L5)</f>
        <v>370.13266161350043</v>
      </c>
      <c r="H8" s="108">
        <f>SUM('Pago Cuota MC 2025'!G5)</f>
        <v>0</v>
      </c>
      <c r="I8" s="119">
        <f>SUM(-G8,H8)+Tabla3[[#This Row],[Saldo]]</f>
        <v>-1134.925794656443</v>
      </c>
      <c r="J8" s="118">
        <f>SUM('Mar 25'!L5)</f>
        <v>373.63622274263901</v>
      </c>
      <c r="K8" s="108">
        <f>SUM('Pago Cuota MC 2025'!H5)</f>
        <v>0</v>
      </c>
      <c r="L8" s="119">
        <f>SUM(-J8,K8)+Tabla3[[#This Row],[Saldo4]]</f>
        <v>-1508.5620173990819</v>
      </c>
      <c r="M8" s="122">
        <f>SUM('Abr 25'!L5)</f>
        <v>0</v>
      </c>
      <c r="N8" s="108">
        <f>SUM('Pago Cuota MC 2025'!I5)</f>
        <v>0</v>
      </c>
      <c r="O8" s="119">
        <f>SUM(-M8,N8)+Tabla3[[#This Row],[Saldo7]]</f>
        <v>-1508.5620173990819</v>
      </c>
      <c r="P8" s="122">
        <f>SUM('May 25'!L5)</f>
        <v>0</v>
      </c>
      <c r="Q8" s="108">
        <f>SUM('Pago Cuota MC 2025'!J5)</f>
        <v>0</v>
      </c>
      <c r="R8" s="119">
        <f>SUM(-P8,Q8)+Tabla3[[#This Row],[Saldo13]]</f>
        <v>-1508.5620173990819</v>
      </c>
      <c r="S8" s="122">
        <f>SUM('Jun 25'!L5)</f>
        <v>0</v>
      </c>
      <c r="T8" s="108">
        <f>SUM('Pago Cuota MC 2025'!K5)</f>
        <v>0</v>
      </c>
      <c r="U8" s="119">
        <f>SUM(-S8,T8)+Tabla3[[#This Row],[Saldo132]]</f>
        <v>-1508.5620173990819</v>
      </c>
      <c r="V8" s="122">
        <f>SUM('Jul 25'!L5)</f>
        <v>0</v>
      </c>
      <c r="W8" s="108">
        <f>SUM('Pago Cuota MC 2025'!L5)</f>
        <v>0</v>
      </c>
      <c r="X8" s="119">
        <f>SUM(-V8,W8)+Tabla3[[#This Row],[Saldo16]]</f>
        <v>-1508.5620173990819</v>
      </c>
      <c r="Y8" s="122">
        <f>SUM('Ago 25'!L5)</f>
        <v>0</v>
      </c>
      <c r="Z8" s="108">
        <f>SUM('Pago Cuota MC 2025'!M5)</f>
        <v>0</v>
      </c>
      <c r="AA8" s="119">
        <f>SUM(-Y8,Z8)+Tabla3[[#This Row],[Saldo19]]</f>
        <v>-1508.5620173990819</v>
      </c>
      <c r="AB8" s="122">
        <f>SUM('Sep 25'!L5)</f>
        <v>0</v>
      </c>
      <c r="AC8" s="108">
        <f>SUM('Pago Cuota MC 2025'!N5)</f>
        <v>0</v>
      </c>
      <c r="AD8" s="119">
        <f>SUM(-AB8,AC8)+Tabla3[[#This Row],[Saldo22]]</f>
        <v>-1508.5620173990819</v>
      </c>
      <c r="AE8" s="122">
        <f>SUM('Oct 25'!L5)</f>
        <v>0</v>
      </c>
      <c r="AF8" s="108">
        <f>SUM('Pago Cuota MC 2025'!O5)</f>
        <v>0</v>
      </c>
      <c r="AG8" s="147">
        <f>SUM(-AE8,AF8)+Tabla3[[#This Row],[Saldo25]]</f>
        <v>-1508.5620173990819</v>
      </c>
      <c r="AH8" s="122">
        <f>SUM('Nov 25'!L5)</f>
        <v>0</v>
      </c>
      <c r="AI8" s="108">
        <f>SUM('Pago Cuota MC 2025'!P5)</f>
        <v>0</v>
      </c>
      <c r="AJ8" s="150">
        <f>SUM(-AH8,AI8)+Tabla3[[#This Row],[Saldo28]]</f>
        <v>-1508.5620173990819</v>
      </c>
      <c r="AK8" s="122">
        <f>SUM('Dic 25'!L5)</f>
        <v>0</v>
      </c>
      <c r="AL8" s="108">
        <f>SUM('Pago Cuota MC 2025'!Q5)</f>
        <v>0</v>
      </c>
      <c r="AM8" s="123">
        <f>SUM(-AK8,AL8)+Tabla3[[#This Row],[Saldo31]]</f>
        <v>-1508.5620173990819</v>
      </c>
      <c r="AN8" s="130">
        <f t="shared" ref="AN8:AN37" si="1">SUM(AM8)</f>
        <v>-1508.5620173990819</v>
      </c>
      <c r="AO8" s="29"/>
      <c r="AP8" s="29"/>
      <c r="AQ8" s="106">
        <f>SUM(Tabla3[[#This Row],[Saldo Anual]])</f>
        <v>-1508.5620173990819</v>
      </c>
    </row>
    <row r="9" spans="1:46" ht="16.149999999999999" thickBot="1" x14ac:dyDescent="0.5">
      <c r="A9" s="282"/>
      <c r="B9" s="16" t="s">
        <v>3</v>
      </c>
      <c r="C9" s="116">
        <v>104</v>
      </c>
      <c r="D9" s="118">
        <f>SUM('Ene 25'!L6)-('Pago Cuota MC 2024'!F6)</f>
        <v>278.28224773215493</v>
      </c>
      <c r="E9" s="108">
        <f>SUM('Pago Cuota MC 2025'!F6)</f>
        <v>350</v>
      </c>
      <c r="F9" s="119">
        <f t="shared" si="0"/>
        <v>71.717752267845071</v>
      </c>
      <c r="G9" s="118">
        <f>SUM('Feb 25'!L6)</f>
        <v>349.25386098689836</v>
      </c>
      <c r="H9" s="108">
        <f>SUM('Pago Cuota MC 2025'!G6)</f>
        <v>350</v>
      </c>
      <c r="I9" s="119">
        <f>SUM(-G9,H9)+Tabla3[[#This Row],[Saldo]]</f>
        <v>72.463891280946712</v>
      </c>
      <c r="J9" s="118">
        <f>SUM('Mar 25'!L6)</f>
        <v>356.97902383315153</v>
      </c>
      <c r="K9" s="108">
        <f>SUM('Pago Cuota MC 2025'!H6)</f>
        <v>0</v>
      </c>
      <c r="L9" s="119">
        <f>SUM(-J9,K9)+Tabla3[[#This Row],[Saldo4]]</f>
        <v>-284.51513255220482</v>
      </c>
      <c r="M9" s="122">
        <f>SUM('Abr 25'!L6)</f>
        <v>0</v>
      </c>
      <c r="N9" s="108">
        <f>SUM('Pago Cuota MC 2025'!I6)</f>
        <v>0</v>
      </c>
      <c r="O9" s="119">
        <f>SUM(-M9,N9)+Tabla3[[#This Row],[Saldo7]]</f>
        <v>-284.51513255220482</v>
      </c>
      <c r="P9" s="122">
        <f>SUM('May 25'!L6)</f>
        <v>0</v>
      </c>
      <c r="Q9" s="108">
        <f>SUM('Pago Cuota MC 2025'!J6)</f>
        <v>0</v>
      </c>
      <c r="R9" s="119">
        <f>SUM(-P9,Q9)+Tabla3[[#This Row],[Saldo13]]</f>
        <v>-284.51513255220482</v>
      </c>
      <c r="S9" s="122">
        <f>SUM('Jun 25'!L6)</f>
        <v>0</v>
      </c>
      <c r="T9" s="108">
        <f>SUM('Pago Cuota MC 2025'!K6)</f>
        <v>0</v>
      </c>
      <c r="U9" s="119">
        <f>SUM(-S9,T9)+Tabla3[[#This Row],[Saldo132]]</f>
        <v>-284.51513255220482</v>
      </c>
      <c r="V9" s="122">
        <f>SUM('Jul 25'!L6)</f>
        <v>0</v>
      </c>
      <c r="W9" s="108">
        <f>SUM('Pago Cuota MC 2025'!L6)</f>
        <v>0</v>
      </c>
      <c r="X9" s="119">
        <f>SUM(-V9,W9)+Tabla3[[#This Row],[Saldo16]]</f>
        <v>-284.51513255220482</v>
      </c>
      <c r="Y9" s="122">
        <f>SUM('Ago 25'!L6)</f>
        <v>0</v>
      </c>
      <c r="Z9" s="108">
        <f>SUM('Pago Cuota MC 2025'!M6)</f>
        <v>0</v>
      </c>
      <c r="AA9" s="119">
        <f>SUM(-Y9,Z9)+Tabla3[[#This Row],[Saldo19]]</f>
        <v>-284.51513255220482</v>
      </c>
      <c r="AB9" s="122">
        <f>SUM('Sep 25'!L6)</f>
        <v>0</v>
      </c>
      <c r="AC9" s="108">
        <f>SUM('Pago Cuota MC 2025'!N6)</f>
        <v>0</v>
      </c>
      <c r="AD9" s="119">
        <f>SUM(-AB9,AC9)+Tabla3[[#This Row],[Saldo22]]</f>
        <v>-284.51513255220482</v>
      </c>
      <c r="AE9" s="122">
        <f>SUM('Oct 25'!L6)</f>
        <v>0</v>
      </c>
      <c r="AF9" s="108">
        <f>SUM('Pago Cuota MC 2025'!O6)</f>
        <v>0</v>
      </c>
      <c r="AG9" s="147">
        <f>SUM(-AE9,AF9)+Tabla3[[#This Row],[Saldo25]]</f>
        <v>-284.51513255220482</v>
      </c>
      <c r="AH9" s="122">
        <f>SUM('Nov 25'!L6)</f>
        <v>0</v>
      </c>
      <c r="AI9" s="108">
        <f>SUM('Pago Cuota MC 2025'!P6)</f>
        <v>0</v>
      </c>
      <c r="AJ9" s="150">
        <f>SUM(-AH9,AI9)+Tabla3[[#This Row],[Saldo28]]</f>
        <v>-284.51513255220482</v>
      </c>
      <c r="AK9" s="122">
        <f>SUM('Dic 25'!L6)</f>
        <v>0</v>
      </c>
      <c r="AL9" s="108">
        <f>SUM('Pago Cuota MC 2025'!Q6)</f>
        <v>0</v>
      </c>
      <c r="AM9" s="123">
        <f>SUM(-AK9,AL9)+Tabla3[[#This Row],[Saldo31]]</f>
        <v>-284.51513255220482</v>
      </c>
      <c r="AN9" s="130">
        <f>SUM(AM9)</f>
        <v>-284.51513255220482</v>
      </c>
      <c r="AO9" s="29"/>
      <c r="AP9" s="29"/>
      <c r="AQ9" s="106">
        <f>SUM(Tabla3[[#This Row],[Saldo Anual]])</f>
        <v>-284.51513255220482</v>
      </c>
      <c r="AR9" t="s">
        <v>12</v>
      </c>
    </row>
    <row r="10" spans="1:46" ht="16.149999999999999" thickBot="1" x14ac:dyDescent="0.5">
      <c r="A10" s="282"/>
      <c r="B10" s="16" t="s">
        <v>3</v>
      </c>
      <c r="C10" s="116">
        <v>201</v>
      </c>
      <c r="D10" s="118">
        <f>SUM('Ene 25'!L7)-('Pago Cuota MC 2024'!F7)</f>
        <v>332.38559387246806</v>
      </c>
      <c r="E10" s="108">
        <f>SUM('Pago Cuota MC 2025'!F7)</f>
        <v>332.39</v>
      </c>
      <c r="F10" s="119">
        <f t="shared" si="0"/>
        <v>4.4061275319222659E-3</v>
      </c>
      <c r="G10" s="118">
        <f>SUM('Feb 25'!L7)</f>
        <v>360.34773495442897</v>
      </c>
      <c r="H10" s="108">
        <f>SUM('Pago Cuota MC 2025'!G7)</f>
        <v>0</v>
      </c>
      <c r="I10" s="119">
        <f>SUM(-G10,H10)+Tabla3[[#This Row],[Saldo]]</f>
        <v>-360.34332882689705</v>
      </c>
      <c r="J10" s="118">
        <f>SUM('Mar 25'!L7)</f>
        <v>383.41896276444925</v>
      </c>
      <c r="K10" s="108">
        <f>SUM('Pago Cuota MC 2025'!H7)</f>
        <v>0</v>
      </c>
      <c r="L10" s="119">
        <f>SUM(-J10,K10)+Tabla3[[#This Row],[Saldo4]]</f>
        <v>-743.7622915913463</v>
      </c>
      <c r="M10" s="122">
        <f>SUM('Abr 25'!L7)</f>
        <v>0</v>
      </c>
      <c r="N10" s="108">
        <f>SUM('Pago Cuota MC 2025'!I7)</f>
        <v>0</v>
      </c>
      <c r="O10" s="119">
        <f>SUM(-M10,N10)+Tabla3[[#This Row],[Saldo7]]</f>
        <v>-743.7622915913463</v>
      </c>
      <c r="P10" s="122">
        <f>SUM('May 25'!L7)</f>
        <v>0</v>
      </c>
      <c r="Q10" s="108">
        <f>SUM('Pago Cuota MC 2025'!J7)</f>
        <v>0</v>
      </c>
      <c r="R10" s="119">
        <f>SUM(-P10,Q10)+Tabla3[[#This Row],[Saldo13]]</f>
        <v>-743.7622915913463</v>
      </c>
      <c r="S10" s="122">
        <f>SUM('Jun 25'!L7)</f>
        <v>0</v>
      </c>
      <c r="T10" s="108">
        <f>SUM('Pago Cuota MC 2025'!K7)</f>
        <v>0</v>
      </c>
      <c r="U10" s="119">
        <f>SUM(-S10,T10)+Tabla3[[#This Row],[Saldo132]]</f>
        <v>-743.7622915913463</v>
      </c>
      <c r="V10" s="122">
        <f>SUM('Jul 25'!L7)</f>
        <v>0</v>
      </c>
      <c r="W10" s="108">
        <f>SUM('Pago Cuota MC 2025'!L7)</f>
        <v>0</v>
      </c>
      <c r="X10" s="119">
        <f>SUM(-V10,W10)+Tabla3[[#This Row],[Saldo16]]</f>
        <v>-743.7622915913463</v>
      </c>
      <c r="Y10" s="122">
        <f>SUM('Ago 25'!L7)</f>
        <v>0</v>
      </c>
      <c r="Z10" s="108">
        <f>SUM('Pago Cuota MC 2025'!M7)</f>
        <v>0</v>
      </c>
      <c r="AA10" s="119">
        <f>SUM(-Y10,Z10)+Tabla3[[#This Row],[Saldo19]]</f>
        <v>-743.7622915913463</v>
      </c>
      <c r="AB10" s="122">
        <f>SUM('Sep 25'!L7)</f>
        <v>0</v>
      </c>
      <c r="AC10" s="108">
        <f>SUM('Pago Cuota MC 2025'!N7)</f>
        <v>0</v>
      </c>
      <c r="AD10" s="119">
        <f>SUM(-AB10,AC10)+Tabla3[[#This Row],[Saldo22]]</f>
        <v>-743.7622915913463</v>
      </c>
      <c r="AE10" s="122">
        <f>SUM('Oct 25'!L7)</f>
        <v>0</v>
      </c>
      <c r="AF10" s="108">
        <f>SUM('Pago Cuota MC 2025'!O7)</f>
        <v>0</v>
      </c>
      <c r="AG10" s="147">
        <f>SUM(-AE10,AF10)+Tabla3[[#This Row],[Saldo25]]</f>
        <v>-743.7622915913463</v>
      </c>
      <c r="AH10" s="122">
        <f>SUM('Nov 25'!L7)</f>
        <v>0</v>
      </c>
      <c r="AI10" s="108">
        <f>SUM('Pago Cuota MC 2025'!P7)</f>
        <v>0</v>
      </c>
      <c r="AJ10" s="150">
        <f>SUM(-AH10,AI10)+Tabla3[[#This Row],[Saldo28]]</f>
        <v>-743.7622915913463</v>
      </c>
      <c r="AK10" s="122">
        <f>SUM('Dic 25'!L7)</f>
        <v>0</v>
      </c>
      <c r="AL10" s="108">
        <f>SUM('Pago Cuota MC 2025'!Q7)</f>
        <v>0</v>
      </c>
      <c r="AM10" s="123">
        <f>SUM(-AK10,AL10)+Tabla3[[#This Row],[Saldo31]]</f>
        <v>-743.7622915913463</v>
      </c>
      <c r="AN10" s="130">
        <f t="shared" si="1"/>
        <v>-743.7622915913463</v>
      </c>
      <c r="AO10" s="29"/>
      <c r="AP10" s="29"/>
      <c r="AQ10" s="106">
        <f>SUM(Tabla3[[#This Row],[Saldo Anual]])</f>
        <v>-743.7622915913463</v>
      </c>
    </row>
    <row r="11" spans="1:46" ht="16.149999999999999" thickBot="1" x14ac:dyDescent="0.5">
      <c r="A11" s="282"/>
      <c r="B11" s="16" t="s">
        <v>3</v>
      </c>
      <c r="C11" s="116">
        <v>202</v>
      </c>
      <c r="D11" s="118">
        <f>SUM('Ene 25'!L8)-('Pago Cuota MC 2024'!F8)</f>
        <v>3.3835694808885819E-3</v>
      </c>
      <c r="E11" s="108">
        <f>SUM('Pago Cuota MC 2025'!F8)</f>
        <v>0</v>
      </c>
      <c r="F11" s="119">
        <f t="shared" si="0"/>
        <v>-3.3835694808885819E-3</v>
      </c>
      <c r="G11" s="118">
        <f>SUM('Feb 25'!L8)</f>
        <v>395.38904782825409</v>
      </c>
      <c r="H11" s="108">
        <f>SUM('Pago Cuota MC 2025'!G8)</f>
        <v>395.39</v>
      </c>
      <c r="I11" s="119">
        <f>SUM(-G11,H11)+Tabla3[[#This Row],[Saldo]]</f>
        <v>-2.4313977349947891E-3</v>
      </c>
      <c r="J11" s="118">
        <f>SUM('Mar 25'!L8)</f>
        <v>386.55083648309699</v>
      </c>
      <c r="K11" s="108">
        <f>SUM('Pago Cuota MC 2025'!H8)</f>
        <v>0</v>
      </c>
      <c r="L11" s="119">
        <f>SUM(-J11,K11)+Tabla3[[#This Row],[Saldo4]]</f>
        <v>-386.55326788083198</v>
      </c>
      <c r="M11" s="122">
        <f>SUM('Abr 25'!L8)</f>
        <v>0</v>
      </c>
      <c r="N11" s="108">
        <f>SUM('Pago Cuota MC 2025'!I8)</f>
        <v>0</v>
      </c>
      <c r="O11" s="119">
        <f>SUM(-M11,N11)+Tabla3[[#This Row],[Saldo7]]</f>
        <v>-386.55326788083198</v>
      </c>
      <c r="P11" s="122">
        <f>SUM('May 25'!L8)</f>
        <v>0</v>
      </c>
      <c r="Q11" s="108">
        <f>SUM('Pago Cuota MC 2025'!J8)</f>
        <v>0</v>
      </c>
      <c r="R11" s="119">
        <f>SUM(-P11,Q11)+Tabla3[[#This Row],[Saldo13]]</f>
        <v>-386.55326788083198</v>
      </c>
      <c r="S11" s="122">
        <f>SUM('Jun 25'!L8)</f>
        <v>0</v>
      </c>
      <c r="T11" s="108">
        <f>SUM('Pago Cuota MC 2025'!K8)</f>
        <v>0</v>
      </c>
      <c r="U11" s="119">
        <f>SUM(-S11,T11)+Tabla3[[#This Row],[Saldo132]]</f>
        <v>-386.55326788083198</v>
      </c>
      <c r="V11" s="122">
        <f>SUM('Jul 25'!L8)</f>
        <v>0</v>
      </c>
      <c r="W11" s="108">
        <f>SUM('Pago Cuota MC 2025'!L8)</f>
        <v>0</v>
      </c>
      <c r="X11" s="119">
        <f>SUM(-V11,W11)+Tabla3[[#This Row],[Saldo16]]</f>
        <v>-386.55326788083198</v>
      </c>
      <c r="Y11" s="122">
        <f>SUM('Ago 25'!L8)</f>
        <v>0</v>
      </c>
      <c r="Z11" s="108">
        <f>SUM('Pago Cuota MC 2025'!M8)</f>
        <v>0</v>
      </c>
      <c r="AA11" s="119">
        <f>SUM(-Y11,Z11)+Tabla3[[#This Row],[Saldo19]]</f>
        <v>-386.55326788083198</v>
      </c>
      <c r="AB11" s="122">
        <f>SUM('Sep 25'!L8)</f>
        <v>0</v>
      </c>
      <c r="AC11" s="108">
        <f>SUM('Pago Cuota MC 2025'!N8)</f>
        <v>0</v>
      </c>
      <c r="AD11" s="119">
        <f>SUM(-AB11,AC11)+Tabla3[[#This Row],[Saldo22]]</f>
        <v>-386.55326788083198</v>
      </c>
      <c r="AE11" s="122">
        <f>SUM('Oct 25'!L8)</f>
        <v>0</v>
      </c>
      <c r="AF11" s="108">
        <f>SUM('Pago Cuota MC 2025'!O8)</f>
        <v>0</v>
      </c>
      <c r="AG11" s="147">
        <f>SUM(-AE11,AF11)+Tabla3[[#This Row],[Saldo25]]</f>
        <v>-386.55326788083198</v>
      </c>
      <c r="AH11" s="122">
        <f>SUM('Nov 25'!L8)</f>
        <v>0</v>
      </c>
      <c r="AI11" s="108">
        <f>SUM('Pago Cuota MC 2025'!P8)</f>
        <v>0</v>
      </c>
      <c r="AJ11" s="150">
        <f>SUM(-AH11,AI11)+Tabla3[[#This Row],[Saldo28]]</f>
        <v>-386.55326788083198</v>
      </c>
      <c r="AK11" s="122">
        <f>SUM('Dic 25'!L8)</f>
        <v>0</v>
      </c>
      <c r="AL11" s="108">
        <f>SUM('Pago Cuota MC 2025'!Q8)</f>
        <v>0</v>
      </c>
      <c r="AM11" s="123">
        <f>SUM(-AK11,AL11)+Tabla3[[#This Row],[Saldo31]]</f>
        <v>-386.55326788083198</v>
      </c>
      <c r="AN11" s="130">
        <f t="shared" si="1"/>
        <v>-386.55326788083198</v>
      </c>
      <c r="AO11" s="29"/>
      <c r="AP11" s="29"/>
      <c r="AQ11" s="106">
        <f>SUM(Tabla3[[#This Row],[Saldo Anual]])</f>
        <v>-386.55326788083198</v>
      </c>
      <c r="AR11" t="s">
        <v>12</v>
      </c>
    </row>
    <row r="12" spans="1:46" ht="16.149999999999999" thickBot="1" x14ac:dyDescent="0.5">
      <c r="A12" s="282"/>
      <c r="B12" s="16" t="s">
        <v>3</v>
      </c>
      <c r="C12" s="116">
        <v>203</v>
      </c>
      <c r="D12" s="118">
        <f>SUM('Ene 25'!L9)-('Pago Cuota MC 2024'!F9)</f>
        <v>349.70924810353034</v>
      </c>
      <c r="E12" s="108">
        <f>SUM('Pago Cuota MC 2025'!F9)</f>
        <v>349.71</v>
      </c>
      <c r="F12" s="119">
        <f t="shared" si="0"/>
        <v>7.5189646963735868E-4</v>
      </c>
      <c r="G12" s="118">
        <f>SUM('Feb 25'!L9)</f>
        <v>412.37202091284536</v>
      </c>
      <c r="H12" s="108">
        <f>SUM('Pago Cuota MC 2025'!G9)</f>
        <v>412.37</v>
      </c>
      <c r="I12" s="119">
        <f>SUM(-G12,H12)+Tabla3[[#This Row],[Saldo]]</f>
        <v>-1.269016375715637E-3</v>
      </c>
      <c r="J12" s="118">
        <f>SUM('Mar 25'!L9)</f>
        <v>404.26795627589962</v>
      </c>
      <c r="K12" s="108">
        <f>SUM('Pago Cuota MC 2025'!H9)</f>
        <v>0</v>
      </c>
      <c r="L12" s="119">
        <f>SUM(-J12,K12)+Tabla3[[#This Row],[Saldo4]]</f>
        <v>-404.26922529227534</v>
      </c>
      <c r="M12" s="122">
        <f>SUM('Abr 25'!L9)</f>
        <v>0</v>
      </c>
      <c r="N12" s="108">
        <f>SUM('Pago Cuota MC 2025'!I9)</f>
        <v>0</v>
      </c>
      <c r="O12" s="119">
        <f>SUM(-M12,N12)+Tabla3[[#This Row],[Saldo7]]</f>
        <v>-404.26922529227534</v>
      </c>
      <c r="P12" s="122">
        <f>SUM('May 25'!L9)</f>
        <v>0</v>
      </c>
      <c r="Q12" s="108">
        <f>SUM('Pago Cuota MC 2025'!J9)</f>
        <v>0</v>
      </c>
      <c r="R12" s="119">
        <f>SUM(-P12,Q12)+Tabla3[[#This Row],[Saldo13]]</f>
        <v>-404.26922529227534</v>
      </c>
      <c r="S12" s="122">
        <f>SUM('Jun 25'!L9)</f>
        <v>0</v>
      </c>
      <c r="T12" s="108">
        <f>SUM('Pago Cuota MC 2025'!K9)</f>
        <v>0</v>
      </c>
      <c r="U12" s="119">
        <f>SUM(-S12,T12)+Tabla3[[#This Row],[Saldo132]]</f>
        <v>-404.26922529227534</v>
      </c>
      <c r="V12" s="122">
        <f>SUM('Jul 25'!L9)</f>
        <v>0</v>
      </c>
      <c r="W12" s="108">
        <f>SUM('Pago Cuota MC 2025'!L9)</f>
        <v>0</v>
      </c>
      <c r="X12" s="119">
        <f>SUM(-V12,W12)+Tabla3[[#This Row],[Saldo16]]</f>
        <v>-404.26922529227534</v>
      </c>
      <c r="Y12" s="122">
        <f>SUM('Ago 25'!L9)</f>
        <v>0</v>
      </c>
      <c r="Z12" s="108">
        <f>SUM('Pago Cuota MC 2025'!M9)</f>
        <v>0</v>
      </c>
      <c r="AA12" s="119">
        <f>SUM(-Y12,Z12)+Tabla3[[#This Row],[Saldo19]]</f>
        <v>-404.26922529227534</v>
      </c>
      <c r="AB12" s="122">
        <f>SUM('Sep 25'!L9)</f>
        <v>0</v>
      </c>
      <c r="AC12" s="108">
        <f>SUM('Pago Cuota MC 2025'!N9)</f>
        <v>0</v>
      </c>
      <c r="AD12" s="119">
        <f>SUM(-AB12,AC12)+Tabla3[[#This Row],[Saldo22]]</f>
        <v>-404.26922529227534</v>
      </c>
      <c r="AE12" s="122">
        <f>SUM('Oct 25'!L9)</f>
        <v>0</v>
      </c>
      <c r="AF12" s="108">
        <f>SUM('Pago Cuota MC 2025'!O9)</f>
        <v>0</v>
      </c>
      <c r="AG12" s="147">
        <f>SUM(-AE12,AF12)+Tabla3[[#This Row],[Saldo25]]</f>
        <v>-404.26922529227534</v>
      </c>
      <c r="AH12" s="122">
        <f>SUM('Nov 25'!L9)</f>
        <v>0</v>
      </c>
      <c r="AI12" s="108">
        <f>SUM('Pago Cuota MC 2025'!P9)</f>
        <v>0</v>
      </c>
      <c r="AJ12" s="150">
        <f>SUM(-AH12,AI12)+Tabla3[[#This Row],[Saldo28]]</f>
        <v>-404.26922529227534</v>
      </c>
      <c r="AK12" s="122">
        <f>SUM('Dic 25'!L9)</f>
        <v>0</v>
      </c>
      <c r="AL12" s="108">
        <f>SUM('Pago Cuota MC 2025'!Q9)</f>
        <v>0</v>
      </c>
      <c r="AM12" s="123">
        <f>SUM(-AK12,AL12)+Tabla3[[#This Row],[Saldo31]]</f>
        <v>-404.26922529227534</v>
      </c>
      <c r="AN12" s="130">
        <f t="shared" si="1"/>
        <v>-404.26922529227534</v>
      </c>
      <c r="AO12" s="29"/>
      <c r="AP12" s="29"/>
      <c r="AQ12" s="106">
        <f>SUM(Tabla3[[#This Row],[Saldo Anual]])</f>
        <v>-404.26922529227534</v>
      </c>
    </row>
    <row r="13" spans="1:46" ht="16.149999999999999" thickBot="1" x14ac:dyDescent="0.5">
      <c r="A13" s="282"/>
      <c r="B13" s="16" t="s">
        <v>3</v>
      </c>
      <c r="C13" s="116">
        <v>204</v>
      </c>
      <c r="D13" s="118">
        <f>SUM('Ene 25'!L10)-('Pago Cuota MC 2024'!F10)</f>
        <v>332.03364731106473</v>
      </c>
      <c r="E13" s="108">
        <f>SUM('Pago Cuota MC 2025'!F10)</f>
        <v>332.03</v>
      </c>
      <c r="F13" s="119">
        <f t="shared" si="0"/>
        <v>-3.6473110647534668E-3</v>
      </c>
      <c r="G13" s="118">
        <f>SUM('Feb 25'!L10)</f>
        <v>381.32716175591003</v>
      </c>
      <c r="H13" s="108">
        <f>SUM('Pago Cuota MC 2025'!G10)</f>
        <v>381.33</v>
      </c>
      <c r="I13" s="119">
        <f>SUM(-G13,H13)+Tabla3[[#This Row],[Saldo]]</f>
        <v>-8.0906697479576906E-4</v>
      </c>
      <c r="J13" s="118">
        <f>SUM('Mar 25'!L10)</f>
        <v>371.59181151035983</v>
      </c>
      <c r="K13" s="108">
        <f>SUM('Pago Cuota MC 2025'!H10)</f>
        <v>371.59</v>
      </c>
      <c r="L13" s="119">
        <f>SUM(-J13,K13)+Tabla3[[#This Row],[Saldo4]]</f>
        <v>-2.6205773346532624E-3</v>
      </c>
      <c r="M13" s="122">
        <f>SUM('Abr 25'!L10)</f>
        <v>0</v>
      </c>
      <c r="N13" s="108">
        <f>SUM('Pago Cuota MC 2025'!I10)</f>
        <v>0</v>
      </c>
      <c r="O13" s="119">
        <f>SUM(-M13,N13)+Tabla3[[#This Row],[Saldo7]]</f>
        <v>-2.6205773346532624E-3</v>
      </c>
      <c r="P13" s="122">
        <f>SUM('May 25'!L10)</f>
        <v>0</v>
      </c>
      <c r="Q13" s="108">
        <f>SUM('Pago Cuota MC 2025'!J10)</f>
        <v>0</v>
      </c>
      <c r="R13" s="119">
        <f>SUM(-P13,Q13)+Tabla3[[#This Row],[Saldo13]]</f>
        <v>-2.6205773346532624E-3</v>
      </c>
      <c r="S13" s="122">
        <f>SUM('Jun 25'!L10)</f>
        <v>0</v>
      </c>
      <c r="T13" s="108">
        <f>SUM('Pago Cuota MC 2025'!K10)</f>
        <v>0</v>
      </c>
      <c r="U13" s="119">
        <f>SUM(-S13,T13)+Tabla3[[#This Row],[Saldo132]]</f>
        <v>-2.6205773346532624E-3</v>
      </c>
      <c r="V13" s="122">
        <f>SUM('Jul 25'!L10)</f>
        <v>0</v>
      </c>
      <c r="W13" s="108">
        <f>SUM('Pago Cuota MC 2025'!L10)</f>
        <v>0</v>
      </c>
      <c r="X13" s="119">
        <f>SUM(-V13,W13)+Tabla3[[#This Row],[Saldo16]]</f>
        <v>-2.6205773346532624E-3</v>
      </c>
      <c r="Y13" s="122">
        <f>SUM('Ago 25'!L10)</f>
        <v>0</v>
      </c>
      <c r="Z13" s="108">
        <f>SUM('Pago Cuota MC 2025'!M10)</f>
        <v>0</v>
      </c>
      <c r="AA13" s="119">
        <f>SUM(-Y13,Z13)+Tabla3[[#This Row],[Saldo19]]</f>
        <v>-2.6205773346532624E-3</v>
      </c>
      <c r="AB13" s="122">
        <f>SUM('Sep 25'!L10)</f>
        <v>0</v>
      </c>
      <c r="AC13" s="108">
        <f>SUM('Pago Cuota MC 2025'!N10)</f>
        <v>0</v>
      </c>
      <c r="AD13" s="119">
        <f>SUM(-AB13,AC13)+Tabla3[[#This Row],[Saldo22]]</f>
        <v>-2.6205773346532624E-3</v>
      </c>
      <c r="AE13" s="122">
        <f>SUM('Oct 25'!L10)</f>
        <v>0</v>
      </c>
      <c r="AF13" s="108">
        <f>SUM('Pago Cuota MC 2025'!O10)</f>
        <v>0</v>
      </c>
      <c r="AG13" s="147">
        <f>SUM(-AE13,AF13)+Tabla3[[#This Row],[Saldo25]]</f>
        <v>-2.6205773346532624E-3</v>
      </c>
      <c r="AH13" s="122">
        <f>SUM('Nov 25'!L10)</f>
        <v>0</v>
      </c>
      <c r="AI13" s="108">
        <f>SUM('Pago Cuota MC 2025'!P10)</f>
        <v>0</v>
      </c>
      <c r="AJ13" s="150">
        <f>SUM(-AH13,AI13)+Tabla3[[#This Row],[Saldo28]]</f>
        <v>-2.6205773346532624E-3</v>
      </c>
      <c r="AK13" s="122">
        <f>SUM('Dic 25'!L10)</f>
        <v>0</v>
      </c>
      <c r="AL13" s="108">
        <f>SUM('Pago Cuota MC 2025'!Q10)</f>
        <v>0</v>
      </c>
      <c r="AM13" s="123">
        <f>SUM(-AK13,AL13)+Tabla3[[#This Row],[Saldo31]]</f>
        <v>-2.6205773346532624E-3</v>
      </c>
      <c r="AN13" s="130">
        <f t="shared" si="1"/>
        <v>-2.6205773346532624E-3</v>
      </c>
      <c r="AO13" s="29"/>
      <c r="AP13" s="29"/>
      <c r="AQ13" s="106" t="s">
        <v>12</v>
      </c>
    </row>
    <row r="14" spans="1:46" ht="16.149999999999999" thickBot="1" x14ac:dyDescent="0.5">
      <c r="A14" s="282"/>
      <c r="B14" s="16" t="s">
        <v>3</v>
      </c>
      <c r="C14" s="116">
        <v>301</v>
      </c>
      <c r="D14" s="118">
        <f>SUM('Ene 25'!L11)-('Pago Cuota MC 2024'!F11)</f>
        <v>3440.0645917453794</v>
      </c>
      <c r="E14" s="108">
        <f>SUM('Pago Cuota MC 2025'!F11)</f>
        <v>0</v>
      </c>
      <c r="F14" s="119">
        <f t="shared" si="0"/>
        <v>-3440.0645917453794</v>
      </c>
      <c r="G14" s="118">
        <f>SUM('Feb 25'!L11)</f>
        <v>330.88764253061805</v>
      </c>
      <c r="H14" s="108">
        <f>SUM('Pago Cuota MC 2025'!G11)</f>
        <v>0</v>
      </c>
      <c r="I14" s="119">
        <f>SUM(-G14,H14)+Tabla3[[#This Row],[Saldo]]</f>
        <v>-3770.9522342759974</v>
      </c>
      <c r="J14" s="118">
        <f>SUM('Mar 25'!L11)</f>
        <v>336.08521423664115</v>
      </c>
      <c r="K14" s="108">
        <f>SUM('Pago Cuota MC 2025'!H11)</f>
        <v>0</v>
      </c>
      <c r="L14" s="119">
        <f>SUM(-J14,K14)+Tabla3[[#This Row],[Saldo4]]</f>
        <v>-4107.0374485126385</v>
      </c>
      <c r="M14" s="122">
        <f>SUM('Abr 25'!L11)</f>
        <v>0</v>
      </c>
      <c r="N14" s="108">
        <f>SUM('Pago Cuota MC 2025'!I11)</f>
        <v>0</v>
      </c>
      <c r="O14" s="119">
        <f>SUM(-M14,N14)+Tabla3[[#This Row],[Saldo7]]</f>
        <v>-4107.0374485126385</v>
      </c>
      <c r="P14" s="122">
        <f>SUM('May 25'!L11)</f>
        <v>0</v>
      </c>
      <c r="Q14" s="108">
        <f>SUM('Pago Cuota MC 2025'!J11)</f>
        <v>0</v>
      </c>
      <c r="R14" s="119">
        <f>SUM(-P14,Q14)+Tabla3[[#This Row],[Saldo13]]</f>
        <v>-4107.0374485126385</v>
      </c>
      <c r="S14" s="122">
        <f>SUM('Jun 25'!L11)</f>
        <v>0</v>
      </c>
      <c r="T14" s="108">
        <f>SUM('Pago Cuota MC 2025'!K11)</f>
        <v>0</v>
      </c>
      <c r="U14" s="119">
        <f>SUM(-S14,T14)+Tabla3[[#This Row],[Saldo132]]</f>
        <v>-4107.0374485126385</v>
      </c>
      <c r="V14" s="122">
        <f>SUM('Jul 25'!L11)</f>
        <v>0</v>
      </c>
      <c r="W14" s="108">
        <f>SUM('Pago Cuota MC 2025'!L11)</f>
        <v>0</v>
      </c>
      <c r="X14" s="119">
        <f>SUM(-V14,W14)+Tabla3[[#This Row],[Saldo16]]</f>
        <v>-4107.0374485126385</v>
      </c>
      <c r="Y14" s="122">
        <f>SUM('Ago 25'!L11)</f>
        <v>0</v>
      </c>
      <c r="Z14" s="108">
        <f>SUM('Pago Cuota MC 2025'!M11)</f>
        <v>0</v>
      </c>
      <c r="AA14" s="119">
        <f>SUM(-Y14,Z14)+Tabla3[[#This Row],[Saldo19]]</f>
        <v>-4107.0374485126385</v>
      </c>
      <c r="AB14" s="122">
        <f>SUM('Sep 25'!L11)</f>
        <v>0</v>
      </c>
      <c r="AC14" s="108">
        <f>SUM('Pago Cuota MC 2025'!N11)</f>
        <v>0</v>
      </c>
      <c r="AD14" s="119">
        <f>SUM(-AB14,AC14)+Tabla3[[#This Row],[Saldo22]]</f>
        <v>-4107.0374485126385</v>
      </c>
      <c r="AE14" s="122">
        <f>SUM('Oct 25'!L11)</f>
        <v>0</v>
      </c>
      <c r="AF14" s="108">
        <f>SUM('Pago Cuota MC 2025'!O11)</f>
        <v>0</v>
      </c>
      <c r="AG14" s="147">
        <f>SUM(-AE14,AF14)+Tabla3[[#This Row],[Saldo25]]</f>
        <v>-4107.0374485126385</v>
      </c>
      <c r="AH14" s="122">
        <f>SUM('Nov 25'!L11)</f>
        <v>0</v>
      </c>
      <c r="AI14" s="108">
        <f>SUM('Pago Cuota MC 2025'!P11)</f>
        <v>0</v>
      </c>
      <c r="AJ14" s="150">
        <f>SUM(-AH14,AI14)+Tabla3[[#This Row],[Saldo28]]</f>
        <v>-4107.0374485126385</v>
      </c>
      <c r="AK14" s="122">
        <f>SUM('Dic 25'!L11)</f>
        <v>0</v>
      </c>
      <c r="AL14" s="108">
        <f>SUM('Pago Cuota MC 2025'!Q11)</f>
        <v>0</v>
      </c>
      <c r="AM14" s="123">
        <f>SUM(-AK14,AL14)+Tabla3[[#This Row],[Saldo31]]</f>
        <v>-4107.0374485126385</v>
      </c>
      <c r="AN14" s="130">
        <f t="shared" si="1"/>
        <v>-4107.0374485126385</v>
      </c>
      <c r="AO14" s="29"/>
      <c r="AP14" s="29"/>
      <c r="AQ14" s="106">
        <f>SUM(Tabla3[[#This Row],[Saldo Anual]])</f>
        <v>-4107.0374485126385</v>
      </c>
    </row>
    <row r="15" spans="1:46" ht="16.149999999999999" thickBot="1" x14ac:dyDescent="0.5">
      <c r="A15" s="282"/>
      <c r="B15" s="16" t="s">
        <v>3</v>
      </c>
      <c r="C15" s="116">
        <v>302</v>
      </c>
      <c r="D15" s="118">
        <f>SUM('Ene 25'!L12)-('Pago Cuota MC 2024'!F12)</f>
        <v>236.02064436783286</v>
      </c>
      <c r="E15" s="108">
        <f>SUM('Pago Cuota MC 2025'!F12)</f>
        <v>0</v>
      </c>
      <c r="F15" s="119">
        <f t="shared" si="0"/>
        <v>-236.02064436783286</v>
      </c>
      <c r="G15" s="118">
        <f>SUM('Feb 25'!L12)</f>
        <v>416.36065378097413</v>
      </c>
      <c r="H15" s="108">
        <f>SUM('Pago Cuota MC 2025'!G12)</f>
        <v>0</v>
      </c>
      <c r="I15" s="119">
        <f>SUM(-G15,H15)+Tabla3[[#This Row],[Saldo]]</f>
        <v>-652.38129814880699</v>
      </c>
      <c r="J15" s="118">
        <f>SUM('Mar 25'!L12)</f>
        <v>429.28993348418749</v>
      </c>
      <c r="K15" s="108">
        <f>SUM('Pago Cuota MC 2025'!H12)</f>
        <v>0</v>
      </c>
      <c r="L15" s="119">
        <f>SUM(-J15,K15)+Tabla3[[#This Row],[Saldo4]]</f>
        <v>-1081.6712316329945</v>
      </c>
      <c r="M15" s="122">
        <f>SUM('Abr 25'!L12)</f>
        <v>0</v>
      </c>
      <c r="N15" s="108">
        <f>SUM('Pago Cuota MC 2025'!I12)</f>
        <v>0</v>
      </c>
      <c r="O15" s="119">
        <f>SUM(-M15,N15)+Tabla3[[#This Row],[Saldo7]]</f>
        <v>-1081.6712316329945</v>
      </c>
      <c r="P15" s="122">
        <f>SUM('May 25'!L12)</f>
        <v>0</v>
      </c>
      <c r="Q15" s="108">
        <f>SUM('Pago Cuota MC 2025'!J12)</f>
        <v>0</v>
      </c>
      <c r="R15" s="119">
        <f>SUM(-P15,Q15)+Tabla3[[#This Row],[Saldo13]]</f>
        <v>-1081.6712316329945</v>
      </c>
      <c r="S15" s="122">
        <f>SUM('Jun 25'!L12)</f>
        <v>0</v>
      </c>
      <c r="T15" s="108">
        <f>SUM('Pago Cuota MC 2025'!K12)</f>
        <v>0</v>
      </c>
      <c r="U15" s="119">
        <f>SUM(-S15,T15)+Tabla3[[#This Row],[Saldo132]]</f>
        <v>-1081.6712316329945</v>
      </c>
      <c r="V15" s="122">
        <f>SUM('Jul 25'!L12)</f>
        <v>0</v>
      </c>
      <c r="W15" s="108">
        <f>SUM('Pago Cuota MC 2025'!L12)</f>
        <v>0</v>
      </c>
      <c r="X15" s="119">
        <f>SUM(-V15,W15)+Tabla3[[#This Row],[Saldo16]]</f>
        <v>-1081.6712316329945</v>
      </c>
      <c r="Y15" s="122">
        <f>SUM('Ago 25'!L12)</f>
        <v>0</v>
      </c>
      <c r="Z15" s="108">
        <f>SUM('Pago Cuota MC 2025'!M12)</f>
        <v>0</v>
      </c>
      <c r="AA15" s="119">
        <f>SUM(-Y15,Z15)+Tabla3[[#This Row],[Saldo19]]</f>
        <v>-1081.6712316329945</v>
      </c>
      <c r="AB15" s="122">
        <f>SUM('Sep 25'!L12)</f>
        <v>0</v>
      </c>
      <c r="AC15" s="108">
        <f>SUM('Pago Cuota MC 2025'!N12)</f>
        <v>0</v>
      </c>
      <c r="AD15" s="119">
        <f>SUM(-AB15,AC15)+Tabla3[[#This Row],[Saldo22]]</f>
        <v>-1081.6712316329945</v>
      </c>
      <c r="AE15" s="122">
        <f>SUM('Oct 25'!L12)</f>
        <v>0</v>
      </c>
      <c r="AF15" s="108">
        <f>SUM('Pago Cuota MC 2025'!O12)</f>
        <v>0</v>
      </c>
      <c r="AG15" s="147">
        <f>SUM(-AE15,AF15)+Tabla3[[#This Row],[Saldo25]]</f>
        <v>-1081.6712316329945</v>
      </c>
      <c r="AH15" s="122">
        <f>SUM('Nov 25'!L12)</f>
        <v>0</v>
      </c>
      <c r="AI15" s="108">
        <f>SUM('Pago Cuota MC 2025'!P12)</f>
        <v>0</v>
      </c>
      <c r="AJ15" s="150">
        <f>SUM(-AH15,AI15)+Tabla3[[#This Row],[Saldo28]]</f>
        <v>-1081.6712316329945</v>
      </c>
      <c r="AK15" s="122">
        <f>SUM('Dic 25'!L12)</f>
        <v>0</v>
      </c>
      <c r="AL15" s="108">
        <f>SUM('Pago Cuota MC 2025'!Q12)</f>
        <v>0</v>
      </c>
      <c r="AM15" s="123">
        <f>SUM(-AK15,AL15)+Tabla3[[#This Row],[Saldo31]]</f>
        <v>-1081.6712316329945</v>
      </c>
      <c r="AN15" s="130">
        <f>SUM(AM15)</f>
        <v>-1081.6712316329945</v>
      </c>
      <c r="AQ15" s="106">
        <f>SUM(Tabla3[[#This Row],[Saldo Anual]])</f>
        <v>-1081.6712316329945</v>
      </c>
    </row>
    <row r="16" spans="1:46" ht="16.149999999999999" thickBot="1" x14ac:dyDescent="0.5">
      <c r="A16" s="282"/>
      <c r="B16" s="16" t="s">
        <v>3</v>
      </c>
      <c r="C16" s="116">
        <v>303</v>
      </c>
      <c r="D16" s="118">
        <f>SUM('Ene 25'!L13)-('Pago Cuota MC 2024'!F13)</f>
        <v>327.7082038693876</v>
      </c>
      <c r="E16" s="108">
        <f>SUM('Pago Cuota MC 2025'!F13)</f>
        <v>327.71</v>
      </c>
      <c r="F16" s="119">
        <f t="shared" si="0"/>
        <v>1.7961306123766008E-3</v>
      </c>
      <c r="G16" s="118">
        <f>SUM('Feb 25'!L13)</f>
        <v>371.91085984762179</v>
      </c>
      <c r="H16" s="108">
        <f>SUM('Pago Cuota MC 2025'!G13)</f>
        <v>371.91</v>
      </c>
      <c r="I16" s="119">
        <f>SUM(-G16,H16)+Tabla3[[#This Row],[Saldo]]</f>
        <v>9.3628299060810605E-4</v>
      </c>
      <c r="J16" s="118">
        <f>SUM('Mar 25'!L13)</f>
        <v>415.50886483642307</v>
      </c>
      <c r="K16" s="108">
        <f>SUM('Pago Cuota MC 2025'!H13)</f>
        <v>0</v>
      </c>
      <c r="L16" s="119">
        <f>SUM(-J16,K16)+Tabla3[[#This Row],[Saldo4]]</f>
        <v>-415.50792855343246</v>
      </c>
      <c r="M16" s="122">
        <f>SUM('Abr 25'!L13)</f>
        <v>0</v>
      </c>
      <c r="N16" s="108">
        <f>SUM('Pago Cuota MC 2025'!I13)</f>
        <v>0</v>
      </c>
      <c r="O16" s="119">
        <f>SUM(-M16,N16)+Tabla3[[#This Row],[Saldo7]]</f>
        <v>-415.50792855343246</v>
      </c>
      <c r="P16" s="122">
        <f>SUM('May 25'!L13)</f>
        <v>0</v>
      </c>
      <c r="Q16" s="108">
        <f>SUM('Pago Cuota MC 2025'!J13)</f>
        <v>0</v>
      </c>
      <c r="R16" s="119">
        <f>SUM(-P16,Q16)+Tabla3[[#This Row],[Saldo13]]</f>
        <v>-415.50792855343246</v>
      </c>
      <c r="S16" s="122">
        <f>SUM('Jun 25'!L13)</f>
        <v>0</v>
      </c>
      <c r="T16" s="108">
        <f>SUM('Pago Cuota MC 2025'!K13)</f>
        <v>0</v>
      </c>
      <c r="U16" s="119">
        <f>SUM(-S16,T16)+Tabla3[[#This Row],[Saldo132]]</f>
        <v>-415.50792855343246</v>
      </c>
      <c r="V16" s="122">
        <f>SUM('Jul 25'!L13)</f>
        <v>0</v>
      </c>
      <c r="W16" s="108">
        <f>SUM('Pago Cuota MC 2025'!L13)</f>
        <v>0</v>
      </c>
      <c r="X16" s="119">
        <f>SUM(-V16,W16)+Tabla3[[#This Row],[Saldo16]]</f>
        <v>-415.50792855343246</v>
      </c>
      <c r="Y16" s="122">
        <f>SUM('Ago 25'!L13)</f>
        <v>0</v>
      </c>
      <c r="Z16" s="108">
        <f>SUM('Pago Cuota MC 2025'!M13)</f>
        <v>0</v>
      </c>
      <c r="AA16" s="119">
        <f>SUM(-Y16,Z16)+Tabla3[[#This Row],[Saldo19]]</f>
        <v>-415.50792855343246</v>
      </c>
      <c r="AB16" s="122">
        <f>SUM('Sep 25'!L13)</f>
        <v>0</v>
      </c>
      <c r="AC16" s="108">
        <f>SUM('Pago Cuota MC 2025'!N13)</f>
        <v>0</v>
      </c>
      <c r="AD16" s="119">
        <f>SUM(-AB16,AC16)+Tabla3[[#This Row],[Saldo22]]</f>
        <v>-415.50792855343246</v>
      </c>
      <c r="AE16" s="122">
        <f>SUM('Oct 25'!L13)</f>
        <v>0</v>
      </c>
      <c r="AF16" s="108">
        <f>SUM('Pago Cuota MC 2025'!O13)</f>
        <v>0</v>
      </c>
      <c r="AG16" s="147">
        <f>SUM(-AE16,AF16)+Tabla3[[#This Row],[Saldo25]]</f>
        <v>-415.50792855343246</v>
      </c>
      <c r="AH16" s="122">
        <f>SUM('Nov 25'!L13)</f>
        <v>0</v>
      </c>
      <c r="AI16" s="108">
        <f>SUM('Pago Cuota MC 2025'!P13)</f>
        <v>0</v>
      </c>
      <c r="AJ16" s="150">
        <f>SUM(-AH16,AI16)+Tabla3[[#This Row],[Saldo28]]</f>
        <v>-415.50792855343246</v>
      </c>
      <c r="AK16" s="122">
        <f>SUM('Dic 25'!L13)</f>
        <v>0</v>
      </c>
      <c r="AL16" s="108">
        <f>SUM('Pago Cuota MC 2025'!Q13)</f>
        <v>0</v>
      </c>
      <c r="AM16" s="123">
        <f>SUM(-AK16,AL16)+Tabla3[[#This Row],[Saldo31]]</f>
        <v>-415.50792855343246</v>
      </c>
      <c r="AN16" s="130">
        <f t="shared" si="1"/>
        <v>-415.50792855343246</v>
      </c>
      <c r="AO16" s="29"/>
      <c r="AP16" s="29"/>
      <c r="AQ16" s="106">
        <f>SUM(Tabla3[[#This Row],[Saldo Anual]])</f>
        <v>-415.50792855343246</v>
      </c>
      <c r="AR16" t="s">
        <v>12</v>
      </c>
    </row>
    <row r="17" spans="1:44" ht="16.149999999999999" thickBot="1" x14ac:dyDescent="0.5">
      <c r="A17" s="282"/>
      <c r="B17" s="16" t="s">
        <v>3</v>
      </c>
      <c r="C17" s="116">
        <v>304</v>
      </c>
      <c r="D17" s="118">
        <f>SUM('Ene 25'!L14)-('Pago Cuota MC 2024'!F14)</f>
        <v>327.14774815052181</v>
      </c>
      <c r="E17" s="108">
        <f>SUM('Pago Cuota MC 2025'!F14)</f>
        <v>327.14999999999998</v>
      </c>
      <c r="F17" s="119">
        <f>SUM(-D17,E17)</f>
        <v>2.2518494781706977E-3</v>
      </c>
      <c r="G17" s="118">
        <f>SUM('Feb 25'!L14)</f>
        <v>362.59622897322703</v>
      </c>
      <c r="H17" s="108">
        <f>SUM('Pago Cuota MC 2025'!G14)</f>
        <v>361.67</v>
      </c>
      <c r="I17" s="119">
        <f>SUM(-G17,H17)+Tabla3[[#This Row],[Saldo]]</f>
        <v>-0.92397712374884122</v>
      </c>
      <c r="J17" s="118">
        <f>SUM('Mar 25'!L14)</f>
        <v>381.09366456379496</v>
      </c>
      <c r="K17" s="108">
        <f>SUM('Pago Cuota MC 2025'!H14)</f>
        <v>0</v>
      </c>
      <c r="L17" s="119">
        <f>SUM(-J17,K17)+Tabla3[[#This Row],[Saldo4]]</f>
        <v>-382.0176416875438</v>
      </c>
      <c r="M17" s="122">
        <f>SUM('Abr 25'!L14)</f>
        <v>0</v>
      </c>
      <c r="N17" s="108">
        <f>SUM('Pago Cuota MC 2025'!I14)</f>
        <v>0</v>
      </c>
      <c r="O17" s="119">
        <f>SUM(-M17,N17)+Tabla3[[#This Row],[Saldo7]]</f>
        <v>-382.0176416875438</v>
      </c>
      <c r="P17" s="122">
        <f>SUM('May 25'!L14)</f>
        <v>0</v>
      </c>
      <c r="Q17" s="108">
        <f>SUM('Pago Cuota MC 2025'!J14)</f>
        <v>0</v>
      </c>
      <c r="R17" s="119">
        <f>SUM(-P17,Q17)+Tabla3[[#This Row],[Saldo13]]</f>
        <v>-382.0176416875438</v>
      </c>
      <c r="S17" s="122">
        <f>SUM('Jun 25'!L14)</f>
        <v>0</v>
      </c>
      <c r="T17" s="108">
        <f>SUM('Pago Cuota MC 2025'!K14)</f>
        <v>0</v>
      </c>
      <c r="U17" s="119">
        <f>SUM(-S17,T17)+Tabla3[[#This Row],[Saldo132]]</f>
        <v>-382.0176416875438</v>
      </c>
      <c r="V17" s="122">
        <f>SUM('Jul 25'!L14)</f>
        <v>0</v>
      </c>
      <c r="W17" s="108">
        <f>SUM('Pago Cuota MC 2025'!L14)</f>
        <v>0</v>
      </c>
      <c r="X17" s="119">
        <f>SUM(-V17,W17)+Tabla3[[#This Row],[Saldo16]]</f>
        <v>-382.0176416875438</v>
      </c>
      <c r="Y17" s="122">
        <f>SUM('Ago 25'!L14)</f>
        <v>0</v>
      </c>
      <c r="Z17" s="108">
        <f>SUM('Pago Cuota MC 2025'!M14)</f>
        <v>0</v>
      </c>
      <c r="AA17" s="119">
        <f>SUM(-Y17,Z17)+Tabla3[[#This Row],[Saldo19]]</f>
        <v>-382.0176416875438</v>
      </c>
      <c r="AB17" s="122">
        <f>SUM('Sep 25'!L14)</f>
        <v>0</v>
      </c>
      <c r="AC17" s="108">
        <f>SUM('Pago Cuota MC 2025'!N14)</f>
        <v>0</v>
      </c>
      <c r="AD17" s="119">
        <f>SUM(-AB17,AC17)+Tabla3[[#This Row],[Saldo22]]</f>
        <v>-382.0176416875438</v>
      </c>
      <c r="AE17" s="122">
        <f>SUM('Oct 25'!L14)</f>
        <v>0</v>
      </c>
      <c r="AF17" s="108">
        <f>SUM('Pago Cuota MC 2025'!O14)</f>
        <v>0</v>
      </c>
      <c r="AG17" s="147">
        <f>SUM(-AE17,AF17)+Tabla3[[#This Row],[Saldo25]]</f>
        <v>-382.0176416875438</v>
      </c>
      <c r="AH17" s="122">
        <f>SUM('Nov 25'!L14)</f>
        <v>0</v>
      </c>
      <c r="AI17" s="108">
        <f>SUM('Pago Cuota MC 2025'!P14)</f>
        <v>0</v>
      </c>
      <c r="AJ17" s="150">
        <f>SUM(-AH17,AI17)+Tabla3[[#This Row],[Saldo28]]</f>
        <v>-382.0176416875438</v>
      </c>
      <c r="AK17" s="122">
        <f>SUM('Dic 25'!L14)</f>
        <v>0</v>
      </c>
      <c r="AL17" s="108">
        <f>SUM('Pago Cuota MC 2025'!Q14)</f>
        <v>0</v>
      </c>
      <c r="AM17" s="123">
        <f>SUM(-AK17,AL17)+Tabla3[[#This Row],[Saldo31]]</f>
        <v>-382.0176416875438</v>
      </c>
      <c r="AN17" s="130">
        <f t="shared" si="1"/>
        <v>-382.0176416875438</v>
      </c>
      <c r="AO17" s="29"/>
      <c r="AP17" s="29"/>
      <c r="AQ17" s="106">
        <f>SUM(Tabla3[[#This Row],[Saldo Anual]])</f>
        <v>-382.0176416875438</v>
      </c>
    </row>
    <row r="18" spans="1:44" ht="16.149999999999999" thickBot="1" x14ac:dyDescent="0.5">
      <c r="A18" s="282"/>
      <c r="B18" s="16" t="s">
        <v>3</v>
      </c>
      <c r="C18" s="116">
        <v>401</v>
      </c>
      <c r="D18" s="118">
        <f>SUM('Ene 25'!L15)-('Pago Cuota MC 2024'!F15)</f>
        <v>650.44293826954413</v>
      </c>
      <c r="E18" s="108">
        <f>SUM('Pago Cuota MC 2025'!F15)</f>
        <v>0</v>
      </c>
      <c r="F18" s="119">
        <f t="shared" si="0"/>
        <v>-650.44293826954413</v>
      </c>
      <c r="G18" s="118">
        <f>SUM('Feb 25'!L15)</f>
        <v>339.69287337653094</v>
      </c>
      <c r="H18" s="108">
        <f>SUM('Pago Cuota MC 2025'!G15)</f>
        <v>0</v>
      </c>
      <c r="I18" s="119">
        <f>SUM(-G18,H18)+Tabla3[[#This Row],[Saldo]]</f>
        <v>-990.13581164607513</v>
      </c>
      <c r="J18" s="118">
        <f>SUM('Mar 25'!L15)</f>
        <v>378.42452715921479</v>
      </c>
      <c r="K18" s="108">
        <f>SUM('Pago Cuota MC 2025'!H15)</f>
        <v>0</v>
      </c>
      <c r="L18" s="119">
        <f>SUM(-J18,K18)+Tabla3[[#This Row],[Saldo4]]</f>
        <v>-1368.56033880529</v>
      </c>
      <c r="M18" s="122">
        <f>SUM('Abr 25'!L15)</f>
        <v>0</v>
      </c>
      <c r="N18" s="108">
        <f>SUM('Pago Cuota MC 2025'!I15)</f>
        <v>0</v>
      </c>
      <c r="O18" s="119">
        <f>SUM(-M18,N18)+Tabla3[[#This Row],[Saldo7]]</f>
        <v>-1368.56033880529</v>
      </c>
      <c r="P18" s="122">
        <f>SUM('May 25'!L15)</f>
        <v>0</v>
      </c>
      <c r="Q18" s="108">
        <f>SUM('Pago Cuota MC 2025'!J15)</f>
        <v>0</v>
      </c>
      <c r="R18" s="119">
        <f>SUM(-P18,Q18)+Tabla3[[#This Row],[Saldo13]]</f>
        <v>-1368.56033880529</v>
      </c>
      <c r="S18" s="122">
        <f>SUM('Jun 25'!L15)</f>
        <v>0</v>
      </c>
      <c r="T18" s="108">
        <f>SUM('Pago Cuota MC 2025'!K15)</f>
        <v>0</v>
      </c>
      <c r="U18" s="119">
        <f>SUM(-S18,T18)+Tabla3[[#This Row],[Saldo132]]</f>
        <v>-1368.56033880529</v>
      </c>
      <c r="V18" s="122">
        <f>SUM('Jul 25'!L15)</f>
        <v>0</v>
      </c>
      <c r="W18" s="108">
        <f>SUM('Pago Cuota MC 2025'!L15)</f>
        <v>0</v>
      </c>
      <c r="X18" s="119">
        <f>SUM(-V18,W18)+Tabla3[[#This Row],[Saldo16]]</f>
        <v>-1368.56033880529</v>
      </c>
      <c r="Y18" s="122">
        <f>SUM('Ago 25'!L15)</f>
        <v>0</v>
      </c>
      <c r="Z18" s="108">
        <f>SUM('Pago Cuota MC 2025'!M15)</f>
        <v>0</v>
      </c>
      <c r="AA18" s="119">
        <f>SUM(-Y18,Z18)+Tabla3[[#This Row],[Saldo19]]</f>
        <v>-1368.56033880529</v>
      </c>
      <c r="AB18" s="122">
        <f>SUM('Sep 25'!L15)</f>
        <v>0</v>
      </c>
      <c r="AC18" s="108">
        <f>SUM('Pago Cuota MC 2025'!N15)</f>
        <v>0</v>
      </c>
      <c r="AD18" s="119">
        <f>SUM(-AB18,AC18)+Tabla3[[#This Row],[Saldo22]]</f>
        <v>-1368.56033880529</v>
      </c>
      <c r="AE18" s="122">
        <f>SUM('Oct 25'!L15)</f>
        <v>0</v>
      </c>
      <c r="AF18" s="108">
        <f>SUM('Pago Cuota MC 2025'!O15)</f>
        <v>0</v>
      </c>
      <c r="AG18" s="147">
        <f>SUM(-AE18,AF18)+Tabla3[[#This Row],[Saldo25]]</f>
        <v>-1368.56033880529</v>
      </c>
      <c r="AH18" s="122">
        <f>SUM('Nov 25'!L15)</f>
        <v>0</v>
      </c>
      <c r="AI18" s="108">
        <f>SUM('Pago Cuota MC 2025'!P15)</f>
        <v>0</v>
      </c>
      <c r="AJ18" s="150">
        <f>SUM(-AH18,AI18)+Tabla3[[#This Row],[Saldo28]]</f>
        <v>-1368.56033880529</v>
      </c>
      <c r="AK18" s="122">
        <f>SUM('Dic 25'!L15)</f>
        <v>0</v>
      </c>
      <c r="AL18" s="108">
        <f>SUM('Pago Cuota MC 2025'!Q15)</f>
        <v>0</v>
      </c>
      <c r="AM18" s="123">
        <f>SUM(-AK18,AL18)+Tabla3[[#This Row],[Saldo31]]</f>
        <v>-1368.56033880529</v>
      </c>
      <c r="AN18" s="130">
        <f t="shared" si="1"/>
        <v>-1368.56033880529</v>
      </c>
      <c r="AO18" s="29"/>
      <c r="AP18" s="29"/>
      <c r="AQ18" s="106">
        <f>SUM(Tabla3[[#This Row],[Saldo Anual]])</f>
        <v>-1368.56033880529</v>
      </c>
    </row>
    <row r="19" spans="1:44" ht="16.149999999999999" thickBot="1" x14ac:dyDescent="0.5">
      <c r="A19" s="282"/>
      <c r="B19" s="16" t="s">
        <v>3</v>
      </c>
      <c r="C19" s="116">
        <v>402</v>
      </c>
      <c r="D19" s="118">
        <f>SUM('Ene 25'!L16)-('Pago Cuota MC 2024'!F16)</f>
        <v>781.08185709670283</v>
      </c>
      <c r="E19" s="108">
        <f>SUM('Pago Cuota MC 2025'!F16)</f>
        <v>0</v>
      </c>
      <c r="F19" s="119">
        <f t="shared" si="0"/>
        <v>-781.08185709670283</v>
      </c>
      <c r="G19" s="118">
        <f>SUM('Feb 25'!L16)</f>
        <v>381.46116104386215</v>
      </c>
      <c r="H19" s="108">
        <f>SUM('Pago Cuota MC 2025'!G16)</f>
        <v>0</v>
      </c>
      <c r="I19" s="119">
        <f>SUM(-G19,H19)+Tabla3[[#This Row],[Saldo]]</f>
        <v>-1162.543018140565</v>
      </c>
      <c r="J19" s="118">
        <f>SUM('Mar 25'!L16)</f>
        <v>341.52271358233367</v>
      </c>
      <c r="K19" s="108">
        <f>SUM('Pago Cuota MC 2025'!H16)</f>
        <v>0</v>
      </c>
      <c r="L19" s="119">
        <f>SUM(-J19,K19)+Tabla3[[#This Row],[Saldo4]]</f>
        <v>-1504.0657317228986</v>
      </c>
      <c r="M19" s="122">
        <f>SUM('Abr 25'!L16)</f>
        <v>0</v>
      </c>
      <c r="N19" s="108">
        <f>SUM('Pago Cuota MC 2025'!I16)</f>
        <v>0</v>
      </c>
      <c r="O19" s="119">
        <f>SUM(-M19,N19)+Tabla3[[#This Row],[Saldo7]]</f>
        <v>-1504.0657317228986</v>
      </c>
      <c r="P19" s="122">
        <f>SUM('May 25'!L16)</f>
        <v>0</v>
      </c>
      <c r="Q19" s="108">
        <f>SUM('Pago Cuota MC 2025'!J16)</f>
        <v>0</v>
      </c>
      <c r="R19" s="119">
        <f>SUM(-P19,Q19)+Tabla3[[#This Row],[Saldo13]]</f>
        <v>-1504.0657317228986</v>
      </c>
      <c r="S19" s="122">
        <f>SUM('Jun 25'!L16)</f>
        <v>0</v>
      </c>
      <c r="T19" s="108">
        <f>SUM('Pago Cuota MC 2025'!K16)</f>
        <v>0</v>
      </c>
      <c r="U19" s="119">
        <f>SUM(-S19,T19)+Tabla3[[#This Row],[Saldo132]]</f>
        <v>-1504.0657317228986</v>
      </c>
      <c r="V19" s="122">
        <f>SUM('Jul 25'!L16)</f>
        <v>0</v>
      </c>
      <c r="W19" s="108">
        <f>SUM('Pago Cuota MC 2025'!L16)</f>
        <v>0</v>
      </c>
      <c r="X19" s="119">
        <f>SUM(-V19,W19)+Tabla3[[#This Row],[Saldo16]]</f>
        <v>-1504.0657317228986</v>
      </c>
      <c r="Y19" s="122">
        <f>SUM('Ago 25'!L16)</f>
        <v>0</v>
      </c>
      <c r="Z19" s="108">
        <f>SUM('Pago Cuota MC 2025'!M16)</f>
        <v>0</v>
      </c>
      <c r="AA19" s="119">
        <f>SUM(-Y19,Z19)+Tabla3[[#This Row],[Saldo19]]</f>
        <v>-1504.0657317228986</v>
      </c>
      <c r="AB19" s="122">
        <f>SUM('Sep 25'!L16)</f>
        <v>0</v>
      </c>
      <c r="AC19" s="108">
        <f>SUM('Pago Cuota MC 2025'!N16)</f>
        <v>0</v>
      </c>
      <c r="AD19" s="119">
        <f>SUM(-AB19,AC19)+Tabla3[[#This Row],[Saldo22]]</f>
        <v>-1504.0657317228986</v>
      </c>
      <c r="AE19" s="122">
        <f>SUM('Oct 25'!L16)</f>
        <v>0</v>
      </c>
      <c r="AF19" s="108">
        <f>SUM('Pago Cuota MC 2025'!O16)</f>
        <v>0</v>
      </c>
      <c r="AG19" s="147">
        <f>SUM(-AE19,AF19)+Tabla3[[#This Row],[Saldo25]]</f>
        <v>-1504.0657317228986</v>
      </c>
      <c r="AH19" s="122">
        <f>SUM('Nov 25'!L16)</f>
        <v>0</v>
      </c>
      <c r="AI19" s="108">
        <f>SUM('Pago Cuota MC 2025'!P16)</f>
        <v>0</v>
      </c>
      <c r="AJ19" s="150">
        <f>SUM(-AH19,AI19)+Tabla3[[#This Row],[Saldo28]]</f>
        <v>-1504.0657317228986</v>
      </c>
      <c r="AK19" s="122">
        <f>SUM('Dic 25'!L16)</f>
        <v>0</v>
      </c>
      <c r="AL19" s="108">
        <f>SUM('Pago Cuota MC 2025'!Q16)</f>
        <v>0</v>
      </c>
      <c r="AM19" s="123">
        <f>SUM(-AK19,AL19)+Tabla3[[#This Row],[Saldo31]]</f>
        <v>-1504.0657317228986</v>
      </c>
      <c r="AN19" s="130">
        <f t="shared" si="1"/>
        <v>-1504.0657317228986</v>
      </c>
      <c r="AO19" s="29"/>
      <c r="AP19" s="29"/>
      <c r="AQ19" s="106">
        <f>SUM(Tabla3[[#This Row],[Saldo Anual]])</f>
        <v>-1504.0657317228986</v>
      </c>
    </row>
    <row r="20" spans="1:44" ht="16.149999999999999" thickBot="1" x14ac:dyDescent="0.5">
      <c r="A20" s="282"/>
      <c r="B20" s="16" t="s">
        <v>3</v>
      </c>
      <c r="C20" s="116">
        <v>403</v>
      </c>
      <c r="D20" s="118">
        <f>SUM('Ene 25'!L17)-('Pago Cuota MC 2024'!F17)</f>
        <v>326.42064288752471</v>
      </c>
      <c r="E20" s="108">
        <f>SUM('Pago Cuota MC 2025'!F17)</f>
        <v>326.42</v>
      </c>
      <c r="F20" s="119">
        <f t="shared" si="0"/>
        <v>-6.4288752469110477E-4</v>
      </c>
      <c r="G20" s="118">
        <f>SUM('Feb 25'!L17)</f>
        <v>361.66945839504416</v>
      </c>
      <c r="H20" s="108">
        <f>SUM('Pago Cuota MC 2025'!G17)</f>
        <v>361.67</v>
      </c>
      <c r="I20" s="119">
        <f>SUM(-G20,H20)+Tabla3[[#This Row],[Saldo]]</f>
        <v>-1.0128256883490394E-4</v>
      </c>
      <c r="J20" s="118">
        <f>SUM('Mar 25'!L17)</f>
        <v>366.35890693020713</v>
      </c>
      <c r="K20" s="108">
        <f>SUM('Pago Cuota MC 2025'!H17)</f>
        <v>0</v>
      </c>
      <c r="L20" s="119">
        <f>SUM(-J20,K20)+Tabla3[[#This Row],[Saldo4]]</f>
        <v>-366.35900821277596</v>
      </c>
      <c r="M20" s="122">
        <f>SUM('Abr 25'!L17)</f>
        <v>0</v>
      </c>
      <c r="N20" s="108">
        <f>SUM('Pago Cuota MC 2025'!I17)</f>
        <v>0</v>
      </c>
      <c r="O20" s="119">
        <f>SUM(-M20,N20)+Tabla3[[#This Row],[Saldo7]]</f>
        <v>-366.35900821277596</v>
      </c>
      <c r="P20" s="122">
        <f>SUM('May 25'!L17)</f>
        <v>0</v>
      </c>
      <c r="Q20" s="108">
        <f>SUM('Pago Cuota MC 2025'!J17)</f>
        <v>0</v>
      </c>
      <c r="R20" s="119">
        <f>SUM(-P20,Q20)+Tabla3[[#This Row],[Saldo13]]</f>
        <v>-366.35900821277596</v>
      </c>
      <c r="S20" s="122">
        <f>SUM('Jun 25'!L17)</f>
        <v>0</v>
      </c>
      <c r="T20" s="108">
        <f>SUM('Pago Cuota MC 2025'!K17)</f>
        <v>0</v>
      </c>
      <c r="U20" s="119">
        <f>SUM(-S20,T20)+Tabla3[[#This Row],[Saldo132]]</f>
        <v>-366.35900821277596</v>
      </c>
      <c r="V20" s="122">
        <f>SUM('Jul 25'!L17)</f>
        <v>0</v>
      </c>
      <c r="W20" s="108">
        <f>SUM('Pago Cuota MC 2025'!L17)</f>
        <v>0</v>
      </c>
      <c r="X20" s="119">
        <f>SUM(-V20,W20)+Tabla3[[#This Row],[Saldo16]]</f>
        <v>-366.35900821277596</v>
      </c>
      <c r="Y20" s="122">
        <f>SUM('Ago 25'!L17)</f>
        <v>0</v>
      </c>
      <c r="Z20" s="108">
        <f>SUM('Pago Cuota MC 2025'!M17)</f>
        <v>0</v>
      </c>
      <c r="AA20" s="119">
        <f>SUM(-Y20,Z20)+Tabla3[[#This Row],[Saldo19]]</f>
        <v>-366.35900821277596</v>
      </c>
      <c r="AB20" s="122">
        <f>SUM('Sep 25'!L17)</f>
        <v>0</v>
      </c>
      <c r="AC20" s="108">
        <f>SUM('Pago Cuota MC 2025'!N17)</f>
        <v>0</v>
      </c>
      <c r="AD20" s="119">
        <f>SUM(-AB20,AC20)+Tabla3[[#This Row],[Saldo22]]</f>
        <v>-366.35900821277596</v>
      </c>
      <c r="AE20" s="122">
        <f>SUM('Oct 25'!L17)</f>
        <v>0</v>
      </c>
      <c r="AF20" s="108">
        <f>SUM('Pago Cuota MC 2025'!O17)</f>
        <v>0</v>
      </c>
      <c r="AG20" s="147">
        <f>SUM(-AE20,AF20)+Tabla3[[#This Row],[Saldo25]]</f>
        <v>-366.35900821277596</v>
      </c>
      <c r="AH20" s="122">
        <f>SUM('Nov 25'!L17)</f>
        <v>0</v>
      </c>
      <c r="AI20" s="108">
        <f>SUM('Pago Cuota MC 2025'!P17)</f>
        <v>0</v>
      </c>
      <c r="AJ20" s="150">
        <f>SUM(-AH20,AI20)+Tabla3[[#This Row],[Saldo28]]</f>
        <v>-366.35900821277596</v>
      </c>
      <c r="AK20" s="122">
        <f>SUM('Dic 25'!L17)</f>
        <v>0</v>
      </c>
      <c r="AL20" s="108">
        <f>SUM('Pago Cuota MC 2025'!Q17)</f>
        <v>0</v>
      </c>
      <c r="AM20" s="123">
        <f>SUM(-AK20,AL20)+Tabla3[[#This Row],[Saldo31]]</f>
        <v>-366.35900821277596</v>
      </c>
      <c r="AN20" s="130">
        <f t="shared" si="1"/>
        <v>-366.35900821277596</v>
      </c>
      <c r="AO20" s="29"/>
      <c r="AP20" s="29"/>
      <c r="AQ20" s="106">
        <f>SUM(Tabla3[[#This Row],[Saldo Anual]])</f>
        <v>-366.35900821277596</v>
      </c>
    </row>
    <row r="21" spans="1:44" ht="16.149999999999999" thickBot="1" x14ac:dyDescent="0.5">
      <c r="A21" s="282"/>
      <c r="B21" s="16" t="s">
        <v>3</v>
      </c>
      <c r="C21" s="116">
        <v>404</v>
      </c>
      <c r="D21" s="118">
        <f>SUM('Ene 25'!L18)-('Pago Cuota MC 2024'!F18)</f>
        <v>318.35072236007574</v>
      </c>
      <c r="E21" s="108">
        <f>SUM('Pago Cuota MC 2025'!F18)</f>
        <v>320</v>
      </c>
      <c r="F21" s="119">
        <f t="shared" si="0"/>
        <v>1.6492776399242643</v>
      </c>
      <c r="G21" s="118">
        <f>SUM('Feb 25'!L18)</f>
        <v>383.21198630731988</v>
      </c>
      <c r="H21" s="108">
        <f>SUM('Pago Cuota MC 2025'!G18)</f>
        <v>50</v>
      </c>
      <c r="I21" s="119">
        <f>SUM(-G21,H21)+Tabla3[[#This Row],[Saldo]]</f>
        <v>-331.56270866739561</v>
      </c>
      <c r="J21" s="118">
        <f>SUM('Mar 25'!L18)</f>
        <v>385.60261843511444</v>
      </c>
      <c r="K21" s="108">
        <f>SUM('Pago Cuota MC 2025'!H18)</f>
        <v>0</v>
      </c>
      <c r="L21" s="119">
        <f>SUM(-J21,K21)+Tabla3[[#This Row],[Saldo4]]</f>
        <v>-717.16532710250999</v>
      </c>
      <c r="M21" s="122">
        <f>SUM('Abr 25'!L18)</f>
        <v>0</v>
      </c>
      <c r="N21" s="108">
        <f>SUM('Pago Cuota MC 2025'!I18)</f>
        <v>0</v>
      </c>
      <c r="O21" s="119">
        <f>SUM(-M21,N21)+Tabla3[[#This Row],[Saldo7]]</f>
        <v>-717.16532710250999</v>
      </c>
      <c r="P21" s="122">
        <f>SUM('May 25'!L18)</f>
        <v>0</v>
      </c>
      <c r="Q21" s="108">
        <f>SUM('Pago Cuota MC 2025'!J18)</f>
        <v>0</v>
      </c>
      <c r="R21" s="119">
        <f>SUM(-P21,Q21)+Tabla3[[#This Row],[Saldo13]]</f>
        <v>-717.16532710250999</v>
      </c>
      <c r="S21" s="122">
        <f>SUM('Jun 25'!L18)</f>
        <v>0</v>
      </c>
      <c r="T21" s="108">
        <f>SUM('Pago Cuota MC 2025'!K18)</f>
        <v>0</v>
      </c>
      <c r="U21" s="119">
        <f>SUM(-S21,T21)+Tabla3[[#This Row],[Saldo132]]</f>
        <v>-717.16532710250999</v>
      </c>
      <c r="V21" s="122">
        <f>SUM('Jul 25'!L18)</f>
        <v>0</v>
      </c>
      <c r="W21" s="108">
        <f>SUM('Pago Cuota MC 2025'!L18)</f>
        <v>0</v>
      </c>
      <c r="X21" s="119">
        <f>SUM(-V21,W21)+Tabla3[[#This Row],[Saldo16]]</f>
        <v>-717.16532710250999</v>
      </c>
      <c r="Y21" s="122">
        <f>SUM('Ago 25'!L18)</f>
        <v>0</v>
      </c>
      <c r="Z21" s="108">
        <f>SUM('Pago Cuota MC 2025'!M18)</f>
        <v>0</v>
      </c>
      <c r="AA21" s="119">
        <f>SUM(-Y21,Z21)+Tabla3[[#This Row],[Saldo19]]</f>
        <v>-717.16532710250999</v>
      </c>
      <c r="AB21" s="122">
        <f>SUM('Sep 25'!L18)</f>
        <v>0</v>
      </c>
      <c r="AC21" s="108">
        <f>SUM('Pago Cuota MC 2025'!N18)</f>
        <v>0</v>
      </c>
      <c r="AD21" s="119">
        <f>SUM(-AB21,AC21)+Tabla3[[#This Row],[Saldo22]]</f>
        <v>-717.16532710250999</v>
      </c>
      <c r="AE21" s="122">
        <f>SUM('Oct 25'!L18)</f>
        <v>0</v>
      </c>
      <c r="AF21" s="108">
        <f>SUM('Pago Cuota MC 2025'!O18)</f>
        <v>0</v>
      </c>
      <c r="AG21" s="147">
        <f>SUM(-AE21,AF21)+Tabla3[[#This Row],[Saldo25]]</f>
        <v>-717.16532710250999</v>
      </c>
      <c r="AH21" s="122">
        <f>SUM('Nov 25'!L18)</f>
        <v>0</v>
      </c>
      <c r="AI21" s="108">
        <f>SUM('Pago Cuota MC 2025'!P18)</f>
        <v>0</v>
      </c>
      <c r="AJ21" s="150">
        <f>SUM(-AH21,AI21)+Tabla3[[#This Row],[Saldo28]]</f>
        <v>-717.16532710250999</v>
      </c>
      <c r="AK21" s="122">
        <f>SUM('Dic 25'!L18)</f>
        <v>0</v>
      </c>
      <c r="AL21" s="108">
        <f>SUM('Pago Cuota MC 2025'!Q18)</f>
        <v>0</v>
      </c>
      <c r="AM21" s="123">
        <f>SUM(-AK21,AL21)+Tabla3[[#This Row],[Saldo31]]</f>
        <v>-717.16532710250999</v>
      </c>
      <c r="AN21" s="130">
        <f t="shared" si="1"/>
        <v>-717.16532710250999</v>
      </c>
      <c r="AO21" s="29"/>
      <c r="AP21" s="29"/>
      <c r="AQ21" s="106">
        <f>SUM(Tabla3[[#This Row],[Saldo Anual]])</f>
        <v>-717.16532710250999</v>
      </c>
    </row>
    <row r="22" spans="1:44" ht="16.149999999999999" thickBot="1" x14ac:dyDescent="0.5">
      <c r="A22" s="282"/>
      <c r="B22" s="16" t="s">
        <v>3</v>
      </c>
      <c r="C22" s="116">
        <v>501</v>
      </c>
      <c r="D22" s="118">
        <f>SUM('Ene 25'!L19)-('Pago Cuota MC 2024'!F19)</f>
        <v>341.53066176968338</v>
      </c>
      <c r="E22" s="108">
        <f>SUM('Pago Cuota MC 2025'!F19)</f>
        <v>343</v>
      </c>
      <c r="F22" s="119">
        <f t="shared" si="0"/>
        <v>1.4693382303166231</v>
      </c>
      <c r="G22" s="118">
        <f>SUM('Feb 25'!L19)</f>
        <v>386.53975745514106</v>
      </c>
      <c r="H22" s="108">
        <f>SUM('Pago Cuota MC 2025'!G19)</f>
        <v>386</v>
      </c>
      <c r="I22" s="119">
        <f>SUM(-G22,H22)+Tabla3[[#This Row],[Saldo]]</f>
        <v>0.92958077517556603</v>
      </c>
      <c r="J22" s="118">
        <f>SUM('Mar 25'!L19)</f>
        <v>388.74629569792796</v>
      </c>
      <c r="K22" s="108">
        <f>SUM('Pago Cuota MC 2025'!H19)</f>
        <v>0</v>
      </c>
      <c r="L22" s="119">
        <f>SUM(-J22,K22)+Tabla3[[#This Row],[Saldo4]]</f>
        <v>-387.8167149227524</v>
      </c>
      <c r="M22" s="122">
        <f>SUM('Abr 25'!L19)</f>
        <v>0</v>
      </c>
      <c r="N22" s="108">
        <f>SUM('Pago Cuota MC 2025'!I19)</f>
        <v>0</v>
      </c>
      <c r="O22" s="119">
        <f>SUM(-M22,N22)+Tabla3[[#This Row],[Saldo7]]</f>
        <v>-387.8167149227524</v>
      </c>
      <c r="P22" s="122">
        <f>SUM('May 25'!L19)</f>
        <v>0</v>
      </c>
      <c r="Q22" s="108">
        <f>SUM('Pago Cuota MC 2025'!J19)</f>
        <v>0</v>
      </c>
      <c r="R22" s="119">
        <f>SUM(-P22,Q22)+Tabla3[[#This Row],[Saldo13]]</f>
        <v>-387.8167149227524</v>
      </c>
      <c r="S22" s="122">
        <f>SUM('Jun 25'!L19)</f>
        <v>0</v>
      </c>
      <c r="T22" s="108">
        <f>SUM('Pago Cuota MC 2025'!K19)</f>
        <v>0</v>
      </c>
      <c r="U22" s="119">
        <f>SUM(-S22,T22)+Tabla3[[#This Row],[Saldo132]]</f>
        <v>-387.8167149227524</v>
      </c>
      <c r="V22" s="122">
        <f>SUM('Jul 25'!L19)</f>
        <v>0</v>
      </c>
      <c r="W22" s="108">
        <f>SUM('Pago Cuota MC 2025'!L19)</f>
        <v>0</v>
      </c>
      <c r="X22" s="119">
        <f>SUM(-V22,W22)+Tabla3[[#This Row],[Saldo16]]</f>
        <v>-387.8167149227524</v>
      </c>
      <c r="Y22" s="122">
        <f>SUM('Ago 25'!L19)</f>
        <v>0</v>
      </c>
      <c r="Z22" s="108">
        <f>SUM('Pago Cuota MC 2025'!M19)</f>
        <v>0</v>
      </c>
      <c r="AA22" s="119">
        <f>SUM(-Y22,Z22)+Tabla3[[#This Row],[Saldo19]]</f>
        <v>-387.8167149227524</v>
      </c>
      <c r="AB22" s="122">
        <f>SUM('Sep 25'!L19)</f>
        <v>0</v>
      </c>
      <c r="AC22" s="108">
        <f>SUM('Pago Cuota MC 2025'!N19)</f>
        <v>0</v>
      </c>
      <c r="AD22" s="119">
        <f>SUM(-AB22,AC22)+Tabla3[[#This Row],[Saldo22]]</f>
        <v>-387.8167149227524</v>
      </c>
      <c r="AE22" s="122">
        <f>SUM('Oct 25'!L19)</f>
        <v>0</v>
      </c>
      <c r="AF22" s="108">
        <f>SUM('Pago Cuota MC 2025'!O19)</f>
        <v>0</v>
      </c>
      <c r="AG22" s="147">
        <f>SUM(-AE22,AF22)+Tabla3[[#This Row],[Saldo25]]</f>
        <v>-387.8167149227524</v>
      </c>
      <c r="AH22" s="122">
        <f>SUM('Nov 25'!L19)</f>
        <v>0</v>
      </c>
      <c r="AI22" s="108">
        <f>SUM('Pago Cuota MC 2025'!P19)</f>
        <v>0</v>
      </c>
      <c r="AJ22" s="150">
        <f>SUM(-AH22,AI22)+Tabla3[[#This Row],[Saldo28]]</f>
        <v>-387.8167149227524</v>
      </c>
      <c r="AK22" s="122">
        <f>SUM('Dic 25'!L19)</f>
        <v>0</v>
      </c>
      <c r="AL22" s="108">
        <f>SUM('Pago Cuota MC 2025'!Q19)</f>
        <v>0</v>
      </c>
      <c r="AM22" s="123">
        <f>SUM(-AK22,AL22)+Tabla3[[#This Row],[Saldo31]]</f>
        <v>-387.8167149227524</v>
      </c>
      <c r="AN22" s="130">
        <f t="shared" si="1"/>
        <v>-387.8167149227524</v>
      </c>
      <c r="AO22" s="29"/>
      <c r="AP22" s="29"/>
      <c r="AQ22" s="106">
        <f>SUM(Tabla3[[#This Row],[Saldo Anual]])</f>
        <v>-387.8167149227524</v>
      </c>
    </row>
    <row r="23" spans="1:44" ht="16.149999999999999" thickBot="1" x14ac:dyDescent="0.5">
      <c r="A23" s="282"/>
      <c r="B23" s="16" t="s">
        <v>3</v>
      </c>
      <c r="C23" s="116">
        <v>502</v>
      </c>
      <c r="D23" s="118">
        <f>SUM('Ene 25'!L20)-('Pago Cuota MC 2024'!F20)</f>
        <v>348.02642602314415</v>
      </c>
      <c r="E23" s="108">
        <f>SUM('Pago Cuota MC 2025'!F20)</f>
        <v>348.03</v>
      </c>
      <c r="F23" s="119">
        <f t="shared" si="0"/>
        <v>3.5739768558187279E-3</v>
      </c>
      <c r="G23" s="118">
        <f>SUM('Feb 25'!L20)</f>
        <v>443.2018067288522</v>
      </c>
      <c r="H23" s="108">
        <f>SUM('Pago Cuota MC 2025'!G20)</f>
        <v>443.2</v>
      </c>
      <c r="I23" s="119">
        <f>SUM(-G23,H23)+Tabla3[[#This Row],[Saldo]]</f>
        <v>1.7672480036026172E-3</v>
      </c>
      <c r="J23" s="118">
        <f>SUM('Mar 25'!L20)</f>
        <v>468.66415872955281</v>
      </c>
      <c r="K23" s="108">
        <f>SUM('Pago Cuota MC 2025'!H20)</f>
        <v>468.66</v>
      </c>
      <c r="L23" s="119">
        <f>SUM(-J23,K23)+Tabla3[[#This Row],[Saldo4]]</f>
        <v>-2.3914815491821173E-3</v>
      </c>
      <c r="M23" s="122">
        <f>SUM('Abr 25'!L20)</f>
        <v>0</v>
      </c>
      <c r="N23" s="108">
        <f>SUM('Pago Cuota MC 2025'!I20)</f>
        <v>0</v>
      </c>
      <c r="O23" s="119">
        <f>SUM(-M23,N23)+Tabla3[[#This Row],[Saldo7]]</f>
        <v>-2.3914815491821173E-3</v>
      </c>
      <c r="P23" s="122">
        <f>SUM('May 25'!L20)</f>
        <v>0</v>
      </c>
      <c r="Q23" s="108">
        <f>SUM('Pago Cuota MC 2025'!J20)</f>
        <v>0</v>
      </c>
      <c r="R23" s="119">
        <f>SUM(-P23,Q23)+Tabla3[[#This Row],[Saldo13]]</f>
        <v>-2.3914815491821173E-3</v>
      </c>
      <c r="S23" s="122">
        <f>SUM('Jun 25'!L20)</f>
        <v>0</v>
      </c>
      <c r="T23" s="108">
        <f>SUM('Pago Cuota MC 2025'!K20)</f>
        <v>0</v>
      </c>
      <c r="U23" s="119">
        <f>SUM(-S23,T23)+Tabla3[[#This Row],[Saldo132]]</f>
        <v>-2.3914815491821173E-3</v>
      </c>
      <c r="V23" s="122">
        <f>SUM('Jul 25'!L20)</f>
        <v>0</v>
      </c>
      <c r="W23" s="108">
        <f>SUM('Pago Cuota MC 2025'!L20)</f>
        <v>0</v>
      </c>
      <c r="X23" s="119">
        <f>SUM(-V23,W23)+Tabla3[[#This Row],[Saldo16]]</f>
        <v>-2.3914815491821173E-3</v>
      </c>
      <c r="Y23" s="122">
        <f>SUM('Ago 25'!L20)</f>
        <v>0</v>
      </c>
      <c r="Z23" s="108">
        <f>SUM('Pago Cuota MC 2025'!M20)</f>
        <v>0</v>
      </c>
      <c r="AA23" s="119">
        <f>SUM(-Y23,Z23)+Tabla3[[#This Row],[Saldo19]]</f>
        <v>-2.3914815491821173E-3</v>
      </c>
      <c r="AB23" s="122">
        <f>SUM('Sep 25'!L20)</f>
        <v>0</v>
      </c>
      <c r="AC23" s="108">
        <f>SUM('Pago Cuota MC 2025'!N20)</f>
        <v>0</v>
      </c>
      <c r="AD23" s="119">
        <f>SUM(-AB23,AC23)+Tabla3[[#This Row],[Saldo22]]</f>
        <v>-2.3914815491821173E-3</v>
      </c>
      <c r="AE23" s="122">
        <f>SUM('Oct 25'!L20)</f>
        <v>0</v>
      </c>
      <c r="AF23" s="108">
        <f>SUM('Pago Cuota MC 2025'!O20)</f>
        <v>0</v>
      </c>
      <c r="AG23" s="147">
        <f>SUM(-AE23,AF23)+Tabla3[[#This Row],[Saldo25]]</f>
        <v>-2.3914815491821173E-3</v>
      </c>
      <c r="AH23" s="122">
        <f>SUM('Nov 25'!L20)</f>
        <v>0</v>
      </c>
      <c r="AI23" s="108">
        <f>SUM('Pago Cuota MC 2025'!P20)</f>
        <v>0</v>
      </c>
      <c r="AJ23" s="150">
        <f>SUM(-AH23,AI23)+Tabla3[[#This Row],[Saldo28]]</f>
        <v>-2.3914815491821173E-3</v>
      </c>
      <c r="AK23" s="122">
        <f>SUM('Dic 25'!L20)</f>
        <v>0</v>
      </c>
      <c r="AL23" s="108">
        <f>SUM('Pago Cuota MC 2025'!Q20)</f>
        <v>0</v>
      </c>
      <c r="AM23" s="123">
        <f>SUM(-AK23,AL23)+Tabla3[[#This Row],[Saldo31]]</f>
        <v>-2.3914815491821173E-3</v>
      </c>
      <c r="AN23" s="130">
        <f t="shared" si="1"/>
        <v>-2.3914815491821173E-3</v>
      </c>
      <c r="AO23" s="29"/>
      <c r="AP23" s="29"/>
      <c r="AQ23" s="106" t="s">
        <v>12</v>
      </c>
    </row>
    <row r="24" spans="1:44" ht="16.149999999999999" thickBot="1" x14ac:dyDescent="0.5">
      <c r="A24" s="282"/>
      <c r="B24" s="16" t="s">
        <v>3</v>
      </c>
      <c r="C24" s="116">
        <v>503</v>
      </c>
      <c r="D24" s="118">
        <f>SUM('Ene 25'!L21)-('Pago Cuota MC 2024'!F21)</f>
        <v>309.60813075895402</v>
      </c>
      <c r="E24" s="108">
        <f>SUM('Pago Cuota MC 2025'!F21)</f>
        <v>350</v>
      </c>
      <c r="F24" s="119">
        <f t="shared" si="0"/>
        <v>40.391869241045981</v>
      </c>
      <c r="G24" s="118">
        <f>SUM('Feb 25'!L21)</f>
        <v>372.02035173027627</v>
      </c>
      <c r="H24" s="108">
        <f>SUM('Pago Cuota MC 2025'!G21)</f>
        <v>350</v>
      </c>
      <c r="I24" s="119">
        <f>SUM(-G24,H24)+Tabla3[[#This Row],[Saldo]]</f>
        <v>18.371517510769706</v>
      </c>
      <c r="J24" s="118">
        <f>SUM('Mar 25'!L21)</f>
        <v>383.08059449836418</v>
      </c>
      <c r="K24" s="108">
        <f>SUM('Pago Cuota MC 2025'!H21)</f>
        <v>350</v>
      </c>
      <c r="L24" s="119">
        <f>SUM(-J24,K24)+Tabla3[[#This Row],[Saldo4]]</f>
        <v>-14.709076987594472</v>
      </c>
      <c r="M24" s="122">
        <f>SUM('Abr 25'!L21)</f>
        <v>0</v>
      </c>
      <c r="N24" s="108">
        <f>SUM('Pago Cuota MC 2025'!I21)</f>
        <v>0</v>
      </c>
      <c r="O24" s="119">
        <f>SUM(-M24,N24)+Tabla3[[#This Row],[Saldo7]]</f>
        <v>-14.709076987594472</v>
      </c>
      <c r="P24" s="122">
        <f>SUM('May 25'!L21)</f>
        <v>0</v>
      </c>
      <c r="Q24" s="108">
        <f>SUM('Pago Cuota MC 2025'!J21)</f>
        <v>0</v>
      </c>
      <c r="R24" s="119">
        <f>SUM(-P24,Q24)+Tabla3[[#This Row],[Saldo13]]</f>
        <v>-14.709076987594472</v>
      </c>
      <c r="S24" s="122">
        <f>SUM('Jun 25'!L21)</f>
        <v>0</v>
      </c>
      <c r="T24" s="108">
        <f>SUM('Pago Cuota MC 2025'!K21)</f>
        <v>0</v>
      </c>
      <c r="U24" s="119">
        <f>SUM(-S24,T24)+Tabla3[[#This Row],[Saldo132]]</f>
        <v>-14.709076987594472</v>
      </c>
      <c r="V24" s="122">
        <f>SUM('Jul 25'!L21)</f>
        <v>0</v>
      </c>
      <c r="W24" s="108">
        <f>SUM('Pago Cuota MC 2025'!L21)</f>
        <v>0</v>
      </c>
      <c r="X24" s="119">
        <f>SUM(-V24,W24)+Tabla3[[#This Row],[Saldo16]]</f>
        <v>-14.709076987594472</v>
      </c>
      <c r="Y24" s="122">
        <f>SUM('Ago 25'!L21)</f>
        <v>0</v>
      </c>
      <c r="Z24" s="108">
        <f>SUM('Pago Cuota MC 2025'!M21)</f>
        <v>0</v>
      </c>
      <c r="AA24" s="119">
        <f>SUM(-Y24,Z24)+Tabla3[[#This Row],[Saldo19]]</f>
        <v>-14.709076987594472</v>
      </c>
      <c r="AB24" s="122">
        <f>SUM('Sep 25'!L21)</f>
        <v>0</v>
      </c>
      <c r="AC24" s="108">
        <f>SUM('Pago Cuota MC 2025'!N21)</f>
        <v>0</v>
      </c>
      <c r="AD24" s="119">
        <f>SUM(-AB24,AC24)+Tabla3[[#This Row],[Saldo22]]</f>
        <v>-14.709076987594472</v>
      </c>
      <c r="AE24" s="122">
        <f>SUM('Oct 25'!L21)</f>
        <v>0</v>
      </c>
      <c r="AF24" s="108">
        <f>SUM('Pago Cuota MC 2025'!O21)</f>
        <v>0</v>
      </c>
      <c r="AG24" s="147">
        <f>SUM(-AE24,AF24)+Tabla3[[#This Row],[Saldo25]]</f>
        <v>-14.709076987594472</v>
      </c>
      <c r="AH24" s="122">
        <f>SUM('Nov 25'!L21)</f>
        <v>0</v>
      </c>
      <c r="AI24" s="108">
        <f>SUM('Pago Cuota MC 2025'!P21)</f>
        <v>0</v>
      </c>
      <c r="AJ24" s="150">
        <f>SUM(-AH24,AI24)+Tabla3[[#This Row],[Saldo28]]</f>
        <v>-14.709076987594472</v>
      </c>
      <c r="AK24" s="122">
        <f>SUM('Dic 25'!L21)</f>
        <v>0</v>
      </c>
      <c r="AL24" s="108">
        <f>SUM('Pago Cuota MC 2025'!Q21)</f>
        <v>0</v>
      </c>
      <c r="AM24" s="123">
        <f>SUM(-AK24,AL24)+Tabla3[[#This Row],[Saldo31]]</f>
        <v>-14.709076987594472</v>
      </c>
      <c r="AN24" s="130">
        <f t="shared" si="1"/>
        <v>-14.709076987594472</v>
      </c>
      <c r="AO24" s="29"/>
      <c r="AP24" s="29"/>
      <c r="AQ24" s="106">
        <f>SUM(Tabla3[[#This Row],[Saldo Anual]])</f>
        <v>-14.709076987594472</v>
      </c>
    </row>
    <row r="25" spans="1:44" ht="16.149999999999999" thickBot="1" x14ac:dyDescent="0.5">
      <c r="A25" s="282"/>
      <c r="B25" s="16" t="s">
        <v>3</v>
      </c>
      <c r="C25" s="116">
        <v>504</v>
      </c>
      <c r="D25" s="118">
        <f>SUM('Ene 25'!L22)-('Pago Cuota MC 2024'!F22)</f>
        <v>314.81641678144774</v>
      </c>
      <c r="E25" s="108">
        <f>SUM('Pago Cuota MC 2025'!F22)</f>
        <v>314.82</v>
      </c>
      <c r="F25" s="119">
        <f t="shared" si="0"/>
        <v>3.5832185522508553E-3</v>
      </c>
      <c r="G25" s="118">
        <f>SUM('Feb 25'!L22)</f>
        <v>326.63205594559957</v>
      </c>
      <c r="H25" s="108">
        <f>SUM('Pago Cuota MC 2025'!G22)</f>
        <v>326.63</v>
      </c>
      <c r="I25" s="119">
        <f>SUM(-G25,H25)+Tabla3[[#This Row],[Saldo]]</f>
        <v>1.5272729526714102E-3</v>
      </c>
      <c r="J25" s="118">
        <f>SUM('Mar 25'!L22)</f>
        <v>330.41711494547434</v>
      </c>
      <c r="K25" s="108">
        <f>SUM('Pago Cuota MC 2025'!H22)</f>
        <v>330.42</v>
      </c>
      <c r="L25" s="119">
        <f>SUM(-J25,K25)+Tabla3[[#This Row],[Saldo4]]</f>
        <v>4.4123274783487432E-3</v>
      </c>
      <c r="M25" s="122">
        <f>SUM('Abr 25'!L22)</f>
        <v>0</v>
      </c>
      <c r="N25" s="108">
        <f>SUM('Pago Cuota MC 2025'!I22)</f>
        <v>0</v>
      </c>
      <c r="O25" s="119">
        <f>SUM(-M25,N25)+Tabla3[[#This Row],[Saldo7]]</f>
        <v>4.4123274783487432E-3</v>
      </c>
      <c r="P25" s="122">
        <f>SUM('May 25'!L22)</f>
        <v>0</v>
      </c>
      <c r="Q25" s="108">
        <f>SUM('Pago Cuota MC 2025'!J22)</f>
        <v>0</v>
      </c>
      <c r="R25" s="119">
        <f>SUM(-P25,Q25)+Tabla3[[#This Row],[Saldo13]]</f>
        <v>4.4123274783487432E-3</v>
      </c>
      <c r="S25" s="122">
        <f>SUM('Jun 25'!L22)</f>
        <v>0</v>
      </c>
      <c r="T25" s="108">
        <f>SUM('Pago Cuota MC 2025'!K22)</f>
        <v>0</v>
      </c>
      <c r="U25" s="119">
        <f>SUM(-S25,T25)+Tabla3[[#This Row],[Saldo132]]</f>
        <v>4.4123274783487432E-3</v>
      </c>
      <c r="V25" s="122">
        <f>SUM('Jul 25'!L22)</f>
        <v>0</v>
      </c>
      <c r="W25" s="108">
        <f>SUM('Pago Cuota MC 2025'!L22)</f>
        <v>0</v>
      </c>
      <c r="X25" s="119">
        <f>SUM(-V25,W25)+Tabla3[[#This Row],[Saldo16]]</f>
        <v>4.4123274783487432E-3</v>
      </c>
      <c r="Y25" s="122">
        <f>SUM('Ago 25'!L22)</f>
        <v>0</v>
      </c>
      <c r="Z25" s="108">
        <f>SUM('Pago Cuota MC 2025'!M22)</f>
        <v>0</v>
      </c>
      <c r="AA25" s="119">
        <f>SUM(-Y25,Z25)+Tabla3[[#This Row],[Saldo19]]</f>
        <v>4.4123274783487432E-3</v>
      </c>
      <c r="AB25" s="122">
        <f>SUM('Sep 25'!L22)</f>
        <v>0</v>
      </c>
      <c r="AC25" s="108">
        <f>SUM('Pago Cuota MC 2025'!N22)</f>
        <v>0</v>
      </c>
      <c r="AD25" s="119">
        <f>SUM(-AB25,AC25)+Tabla3[[#This Row],[Saldo22]]</f>
        <v>4.4123274783487432E-3</v>
      </c>
      <c r="AE25" s="122">
        <f>SUM('Oct 25'!L22)</f>
        <v>0</v>
      </c>
      <c r="AF25" s="108">
        <f>SUM('Pago Cuota MC 2025'!O22)</f>
        <v>0</v>
      </c>
      <c r="AG25" s="147">
        <f>SUM(-AE25,AF25)+Tabla3[[#This Row],[Saldo25]]</f>
        <v>4.4123274783487432E-3</v>
      </c>
      <c r="AH25" s="122">
        <f>SUM('Nov 25'!L22)</f>
        <v>0</v>
      </c>
      <c r="AI25" s="108">
        <f>SUM('Pago Cuota MC 2025'!P22)</f>
        <v>0</v>
      </c>
      <c r="AJ25" s="150">
        <f>SUM(-AH25,AI25)+Tabla3[[#This Row],[Saldo28]]</f>
        <v>4.4123274783487432E-3</v>
      </c>
      <c r="AK25" s="122">
        <f>SUM('Dic 25'!L22)</f>
        <v>0</v>
      </c>
      <c r="AL25" s="108">
        <f>SUM('Pago Cuota MC 2025'!Q22)</f>
        <v>0</v>
      </c>
      <c r="AM25" s="123">
        <f>SUM(-AK25,AL25)+Tabla3[[#This Row],[Saldo31]]</f>
        <v>4.4123274783487432E-3</v>
      </c>
      <c r="AN25" s="130">
        <f t="shared" si="1"/>
        <v>4.4123274783487432E-3</v>
      </c>
      <c r="AO25" s="29"/>
      <c r="AP25" s="29"/>
      <c r="AQ25" s="106" t="s">
        <v>12</v>
      </c>
    </row>
    <row r="26" spans="1:44" ht="16.149999999999999" thickBot="1" x14ac:dyDescent="0.5">
      <c r="A26" s="281"/>
      <c r="B26" s="16" t="s">
        <v>4</v>
      </c>
      <c r="C26" s="116">
        <v>101</v>
      </c>
      <c r="D26" s="118">
        <f>SUM('Ene 25'!L23)-('Pago Cuota MC 2024'!F23)</f>
        <v>328.90682466455746</v>
      </c>
      <c r="E26" s="108">
        <f>SUM('Pago Cuota MC 2025'!F23)</f>
        <v>328.91</v>
      </c>
      <c r="F26" s="119">
        <f t="shared" si="0"/>
        <v>3.1753354425632097E-3</v>
      </c>
      <c r="G26" s="118">
        <f>SUM('Feb 25'!L23)</f>
        <v>359.70251493164341</v>
      </c>
      <c r="H26" s="108">
        <f>SUM('Pago Cuota MC 2025'!G23)</f>
        <v>359.7</v>
      </c>
      <c r="I26" s="119">
        <f>SUM(-G26,H26)+Tabla3[[#This Row],[Saldo]]</f>
        <v>6.6040379914511504E-4</v>
      </c>
      <c r="J26" s="118">
        <f>SUM('Mar 25'!L23)</f>
        <v>373.73218751908394</v>
      </c>
      <c r="K26" s="108">
        <f>SUM('Pago Cuota MC 2025'!H23)</f>
        <v>0</v>
      </c>
      <c r="L26" s="119">
        <f>SUM(-J26,K26)+Tabla3[[#This Row],[Saldo4]]</f>
        <v>-373.73152711528479</v>
      </c>
      <c r="M26" s="122">
        <f>SUM('Abr 25'!L23)</f>
        <v>0</v>
      </c>
      <c r="N26" s="108">
        <f>SUM('Pago Cuota MC 2025'!I23)</f>
        <v>0</v>
      </c>
      <c r="O26" s="119">
        <f>SUM(-M26,N26)+Tabla3[[#This Row],[Saldo7]]</f>
        <v>-373.73152711528479</v>
      </c>
      <c r="P26" s="122">
        <f>SUM('May 25'!L23)</f>
        <v>0</v>
      </c>
      <c r="Q26" s="108">
        <f>SUM('Pago Cuota MC 2025'!J23)</f>
        <v>0</v>
      </c>
      <c r="R26" s="119">
        <f>SUM(-P26,Q26)+Tabla3[[#This Row],[Saldo13]]</f>
        <v>-373.73152711528479</v>
      </c>
      <c r="S26" s="122">
        <f>SUM('Jun 25'!L23)</f>
        <v>0</v>
      </c>
      <c r="T26" s="108">
        <f>SUM('Pago Cuota MC 2025'!K23)</f>
        <v>0</v>
      </c>
      <c r="U26" s="119">
        <f>SUM(-S26,T26)+Tabla3[[#This Row],[Saldo132]]</f>
        <v>-373.73152711528479</v>
      </c>
      <c r="V26" s="122">
        <f>SUM('Jul 25'!L23)</f>
        <v>0</v>
      </c>
      <c r="W26" s="108">
        <f>SUM('Pago Cuota MC 2025'!L23)</f>
        <v>0</v>
      </c>
      <c r="X26" s="119">
        <f>SUM(-V26,W26)+Tabla3[[#This Row],[Saldo16]]</f>
        <v>-373.73152711528479</v>
      </c>
      <c r="Y26" s="122">
        <f>SUM('Ago 25'!L23)</f>
        <v>0</v>
      </c>
      <c r="Z26" s="108">
        <f>SUM('Pago Cuota MC 2025'!M23)</f>
        <v>0</v>
      </c>
      <c r="AA26" s="119">
        <f>SUM(-Y26,Z26)+Tabla3[[#This Row],[Saldo19]]</f>
        <v>-373.73152711528479</v>
      </c>
      <c r="AB26" s="122">
        <f>SUM('Sep 25'!L23)</f>
        <v>0</v>
      </c>
      <c r="AC26" s="108">
        <f>SUM('Pago Cuota MC 2025'!N23)</f>
        <v>0</v>
      </c>
      <c r="AD26" s="119">
        <f>SUM(-AB26,AC26)+Tabla3[[#This Row],[Saldo22]]</f>
        <v>-373.73152711528479</v>
      </c>
      <c r="AE26" s="122">
        <f>SUM('Oct 25'!L23)</f>
        <v>0</v>
      </c>
      <c r="AF26" s="108">
        <f>SUM('Pago Cuota MC 2025'!O23)</f>
        <v>0</v>
      </c>
      <c r="AG26" s="147">
        <f>SUM(-AE26,AF26)+Tabla3[[#This Row],[Saldo25]]</f>
        <v>-373.73152711528479</v>
      </c>
      <c r="AH26" s="122">
        <f>SUM('Nov 25'!L23)</f>
        <v>0</v>
      </c>
      <c r="AI26" s="108">
        <f>SUM('Pago Cuota MC 2025'!P23)</f>
        <v>0</v>
      </c>
      <c r="AJ26" s="150">
        <f>SUM(-AH26,AI26)+Tabla3[[#This Row],[Saldo28]]</f>
        <v>-373.73152711528479</v>
      </c>
      <c r="AK26" s="122">
        <f>SUM('Dic 25'!L23)</f>
        <v>0</v>
      </c>
      <c r="AL26" s="108">
        <f>SUM('Pago Cuota MC 2025'!Q23)</f>
        <v>0</v>
      </c>
      <c r="AM26" s="123">
        <f>SUM(-AK26,AL26)+Tabla3[[#This Row],[Saldo31]]</f>
        <v>-373.73152711528479</v>
      </c>
      <c r="AN26" s="130">
        <f t="shared" si="1"/>
        <v>-373.73152711528479</v>
      </c>
      <c r="AO26" s="29"/>
      <c r="AP26" s="29"/>
      <c r="AQ26" s="106">
        <f>SUM(Tabla3[[#This Row],[Saldo Anual]])</f>
        <v>-373.73152711528479</v>
      </c>
    </row>
    <row r="27" spans="1:44" ht="16.149999999999999" thickBot="1" x14ac:dyDescent="0.5">
      <c r="A27" s="281"/>
      <c r="B27" s="16" t="s">
        <v>4</v>
      </c>
      <c r="C27" s="116">
        <v>102</v>
      </c>
      <c r="D27" s="118">
        <f>SUM('Ene 25'!L24)-('Pago Cuota MC 2024'!F24)</f>
        <v>878.79652213037195</v>
      </c>
      <c r="E27" s="108">
        <f>SUM('Pago Cuota MC 2025'!F24)</f>
        <v>0</v>
      </c>
      <c r="F27" s="119">
        <f t="shared" si="0"/>
        <v>-878.79652213037195</v>
      </c>
      <c r="G27" s="118">
        <f>SUM('Feb 25'!L24)</f>
        <v>439.37845654371978</v>
      </c>
      <c r="H27" s="108">
        <f>SUM('Pago Cuota MC 2025'!G24)</f>
        <v>0</v>
      </c>
      <c r="I27" s="119">
        <f>SUM(-G27,H27)+Tabla3[[#This Row],[Saldo]]</f>
        <v>-1318.1749786740918</v>
      </c>
      <c r="J27" s="118">
        <f>SUM('Mar 25'!L24)</f>
        <v>420.16579384405668</v>
      </c>
      <c r="K27" s="108">
        <f>SUM('Pago Cuota MC 2025'!H24)</f>
        <v>0</v>
      </c>
      <c r="L27" s="119">
        <f>SUM(-J27,K27)+Tabla3[[#This Row],[Saldo4]]</f>
        <v>-1738.3407725181485</v>
      </c>
      <c r="M27" s="122">
        <f>SUM('Abr 25'!L24)</f>
        <v>0</v>
      </c>
      <c r="N27" s="108">
        <f>SUM('Pago Cuota MC 2025'!I24)</f>
        <v>0</v>
      </c>
      <c r="O27" s="119">
        <f>SUM(-M27,N27)+Tabla3[[#This Row],[Saldo7]]</f>
        <v>-1738.3407725181485</v>
      </c>
      <c r="P27" s="122">
        <f>SUM('May 25'!L24)</f>
        <v>0</v>
      </c>
      <c r="Q27" s="108">
        <f>SUM('Pago Cuota MC 2025'!J24)</f>
        <v>0</v>
      </c>
      <c r="R27" s="119">
        <f>SUM(-P27,Q27)+Tabla3[[#This Row],[Saldo13]]</f>
        <v>-1738.3407725181485</v>
      </c>
      <c r="S27" s="122">
        <f>SUM('Jun 25'!L24)</f>
        <v>0</v>
      </c>
      <c r="T27" s="108">
        <f>SUM('Pago Cuota MC 2025'!K24)</f>
        <v>0</v>
      </c>
      <c r="U27" s="119">
        <f>SUM(-S27,T27)+Tabla3[[#This Row],[Saldo132]]</f>
        <v>-1738.3407725181485</v>
      </c>
      <c r="V27" s="122">
        <f>SUM('Jul 25'!L24)</f>
        <v>0</v>
      </c>
      <c r="W27" s="108">
        <f>SUM('Pago Cuota MC 2025'!L24)</f>
        <v>0</v>
      </c>
      <c r="X27" s="119">
        <f>SUM(-V27,W27)+Tabla3[[#This Row],[Saldo16]]</f>
        <v>-1738.3407725181485</v>
      </c>
      <c r="Y27" s="122">
        <f>SUM('Ago 25'!L24)</f>
        <v>0</v>
      </c>
      <c r="Z27" s="108">
        <f>SUM('Pago Cuota MC 2025'!M24)</f>
        <v>0</v>
      </c>
      <c r="AA27" s="119">
        <f>SUM(-Y27,Z27)+Tabla3[[#This Row],[Saldo19]]</f>
        <v>-1738.3407725181485</v>
      </c>
      <c r="AB27" s="122">
        <f>SUM('Sep 25'!L24)</f>
        <v>0</v>
      </c>
      <c r="AC27" s="108">
        <f>SUM('Pago Cuota MC 2025'!N24)</f>
        <v>0</v>
      </c>
      <c r="AD27" s="119">
        <f>SUM(-AB27,AC27)+Tabla3[[#This Row],[Saldo22]]</f>
        <v>-1738.3407725181485</v>
      </c>
      <c r="AE27" s="122">
        <f>SUM('Oct 25'!L24)</f>
        <v>0</v>
      </c>
      <c r="AF27" s="108">
        <f>SUM('Pago Cuota MC 2025'!O24)</f>
        <v>0</v>
      </c>
      <c r="AG27" s="147">
        <f>SUM(-AE27,AF27)+Tabla3[[#This Row],[Saldo25]]</f>
        <v>-1738.3407725181485</v>
      </c>
      <c r="AH27" s="122">
        <f>SUM('Nov 25'!L24)</f>
        <v>0</v>
      </c>
      <c r="AI27" s="108">
        <f>SUM('Pago Cuota MC 2025'!P24)</f>
        <v>0</v>
      </c>
      <c r="AJ27" s="150">
        <f>SUM(-AH27,AI27)+Tabla3[[#This Row],[Saldo28]]</f>
        <v>-1738.3407725181485</v>
      </c>
      <c r="AK27" s="122">
        <f>SUM('Dic 25'!L24)</f>
        <v>0</v>
      </c>
      <c r="AL27" s="108">
        <f>SUM('Pago Cuota MC 2025'!Q24)</f>
        <v>0</v>
      </c>
      <c r="AM27" s="123">
        <f>SUM(-AK27,AL27)+Tabla3[[#This Row],[Saldo31]]</f>
        <v>-1738.3407725181485</v>
      </c>
      <c r="AN27" s="130">
        <f t="shared" si="1"/>
        <v>-1738.3407725181485</v>
      </c>
      <c r="AO27" s="29"/>
      <c r="AP27" s="29"/>
      <c r="AQ27" s="106">
        <f>SUM(Tabla3[[#This Row],[Saldo Anual]])</f>
        <v>-1738.3407725181485</v>
      </c>
    </row>
    <row r="28" spans="1:44" ht="16.149999999999999" thickBot="1" x14ac:dyDescent="0.5">
      <c r="A28" s="281"/>
      <c r="B28" s="16" t="s">
        <v>4</v>
      </c>
      <c r="C28" s="116">
        <v>103</v>
      </c>
      <c r="D28" s="118">
        <f>SUM('Ene 25'!L25)-('Pago Cuota MC 2024'!F25)</f>
        <v>339.93495582802342</v>
      </c>
      <c r="E28" s="108">
        <f>SUM('Pago Cuota MC 2025'!F25)</f>
        <v>339.93</v>
      </c>
      <c r="F28" s="119">
        <f t="shared" si="0"/>
        <v>-4.9558280234123231E-3</v>
      </c>
      <c r="G28" s="118">
        <f>SUM('Feb 25'!L25)</f>
        <v>389.98875175875821</v>
      </c>
      <c r="H28" s="108">
        <f>SUM('Pago Cuota MC 2025'!G25)</f>
        <v>389.99</v>
      </c>
      <c r="I28" s="119">
        <f>SUM(-G28,H28)+Tabla3[[#This Row],[Saldo]]</f>
        <v>-3.707586781615646E-3</v>
      </c>
      <c r="J28" s="118">
        <f>SUM('Mar 25'!L25)</f>
        <v>406.44374291712097</v>
      </c>
      <c r="K28" s="108">
        <f>SUM('Pago Cuota MC 2025'!H25)</f>
        <v>0</v>
      </c>
      <c r="L28" s="119">
        <f>SUM(-J28,K28)+Tabla3[[#This Row],[Saldo4]]</f>
        <v>-406.44745050390259</v>
      </c>
      <c r="M28" s="122">
        <f>SUM('Abr 25'!L25)</f>
        <v>0</v>
      </c>
      <c r="N28" s="108">
        <f>SUM('Pago Cuota MC 2025'!I25)</f>
        <v>0</v>
      </c>
      <c r="O28" s="119">
        <f>SUM(-M28,N28)+Tabla3[[#This Row],[Saldo7]]</f>
        <v>-406.44745050390259</v>
      </c>
      <c r="P28" s="122">
        <f>SUM('May 25'!L25)</f>
        <v>0</v>
      </c>
      <c r="Q28" s="108">
        <f>SUM('Pago Cuota MC 2025'!J25)</f>
        <v>0</v>
      </c>
      <c r="R28" s="119">
        <f>SUM(-P28,Q28)+Tabla3[[#This Row],[Saldo13]]</f>
        <v>-406.44745050390259</v>
      </c>
      <c r="S28" s="122">
        <f>SUM('Jun 25'!L25)</f>
        <v>0</v>
      </c>
      <c r="T28" s="108">
        <f>SUM('Pago Cuota MC 2025'!K25)</f>
        <v>0</v>
      </c>
      <c r="U28" s="119">
        <f>SUM(-S28,T28)+Tabla3[[#This Row],[Saldo132]]</f>
        <v>-406.44745050390259</v>
      </c>
      <c r="V28" s="122">
        <f>SUM('Jul 25'!L25)</f>
        <v>0</v>
      </c>
      <c r="W28" s="108">
        <f>SUM('Pago Cuota MC 2025'!L25)</f>
        <v>0</v>
      </c>
      <c r="X28" s="119">
        <f>SUM(-V28,W28)+Tabla3[[#This Row],[Saldo16]]</f>
        <v>-406.44745050390259</v>
      </c>
      <c r="Y28" s="122">
        <f>SUM('Ago 25'!L25)</f>
        <v>0</v>
      </c>
      <c r="Z28" s="108">
        <f>SUM('Pago Cuota MC 2025'!M25)</f>
        <v>0</v>
      </c>
      <c r="AA28" s="119">
        <f>SUM(-Y28,Z28)+Tabla3[[#This Row],[Saldo19]]</f>
        <v>-406.44745050390259</v>
      </c>
      <c r="AB28" s="122">
        <f>SUM('Sep 25'!L25)</f>
        <v>0</v>
      </c>
      <c r="AC28" s="108">
        <f>SUM('Pago Cuota MC 2025'!N25)</f>
        <v>0</v>
      </c>
      <c r="AD28" s="119">
        <f>SUM(-AB28,AC28)+Tabla3[[#This Row],[Saldo22]]</f>
        <v>-406.44745050390259</v>
      </c>
      <c r="AE28" s="122">
        <f>SUM('Oct 25'!L25)</f>
        <v>0</v>
      </c>
      <c r="AF28" s="108">
        <f>SUM('Pago Cuota MC 2025'!O25)</f>
        <v>0</v>
      </c>
      <c r="AG28" s="147">
        <f>SUM(-AE28,AF28)+Tabla3[[#This Row],[Saldo25]]</f>
        <v>-406.44745050390259</v>
      </c>
      <c r="AH28" s="122">
        <f>SUM('Nov 25'!L25)</f>
        <v>0</v>
      </c>
      <c r="AI28" s="108">
        <f>SUM('Pago Cuota MC 2025'!P25)</f>
        <v>0</v>
      </c>
      <c r="AJ28" s="150">
        <f>SUM(-AH28,AI28)+Tabla3[[#This Row],[Saldo28]]</f>
        <v>-406.44745050390259</v>
      </c>
      <c r="AK28" s="122">
        <f>SUM('Dic 25'!L25)</f>
        <v>0</v>
      </c>
      <c r="AL28" s="108">
        <f>SUM('Pago Cuota MC 2025'!Q25)</f>
        <v>0</v>
      </c>
      <c r="AM28" s="123">
        <f>SUM(-AK28,AL28)+Tabla3[[#This Row],[Saldo31]]</f>
        <v>-406.44745050390259</v>
      </c>
      <c r="AN28" s="130">
        <f t="shared" si="1"/>
        <v>-406.44745050390259</v>
      </c>
      <c r="AO28" s="29"/>
      <c r="AP28" s="29"/>
      <c r="AQ28" s="106">
        <f>SUM(Tabla3[[#This Row],[Saldo Anual]])</f>
        <v>-406.44745050390259</v>
      </c>
    </row>
    <row r="29" spans="1:44" ht="16.149999999999999" thickBot="1" x14ac:dyDescent="0.5">
      <c r="A29" s="281"/>
      <c r="B29" s="16" t="s">
        <v>4</v>
      </c>
      <c r="C29" s="116">
        <v>104</v>
      </c>
      <c r="D29" s="118">
        <f>SUM('Ene 25'!L26)-('Pago Cuota MC 2024'!F26)</f>
        <v>339.44756554799596</v>
      </c>
      <c r="E29" s="108">
        <f>SUM('Pago Cuota MC 2025'!F26)</f>
        <v>339.45</v>
      </c>
      <c r="F29" s="119">
        <f t="shared" si="0"/>
        <v>2.4344520040244788E-3</v>
      </c>
      <c r="G29" s="118">
        <f>SUM('Feb 25'!L26)</f>
        <v>383.04774848333813</v>
      </c>
      <c r="H29" s="108">
        <f>SUM('Pago Cuota MC 2025'!G26)</f>
        <v>383.05</v>
      </c>
      <c r="I29" s="119">
        <f>SUM(-G29,H29)+Tabla3[[#This Row],[Saldo]]</f>
        <v>4.6859686659104227E-3</v>
      </c>
      <c r="J29" s="118">
        <f>SUM('Mar 25'!L26)</f>
        <v>391.17389128135221</v>
      </c>
      <c r="K29" s="108">
        <f>SUM('Pago Cuota MC 2025'!H26)</f>
        <v>391.17</v>
      </c>
      <c r="L29" s="119">
        <f>SUM(-J29,K29)+Tabla3[[#This Row],[Saldo4]]</f>
        <v>7.9468731371434842E-4</v>
      </c>
      <c r="M29" s="122">
        <f>SUM('Abr 25'!L26)</f>
        <v>0</v>
      </c>
      <c r="N29" s="108">
        <f>SUM('Pago Cuota MC 2025'!I26)</f>
        <v>0</v>
      </c>
      <c r="O29" s="119">
        <f>SUM(-M29,N29)+Tabla3[[#This Row],[Saldo7]]</f>
        <v>7.9468731371434842E-4</v>
      </c>
      <c r="P29" s="122">
        <f>SUM('May 25'!L26)</f>
        <v>0</v>
      </c>
      <c r="Q29" s="108">
        <f>SUM('Pago Cuota MC 2025'!J26)</f>
        <v>0</v>
      </c>
      <c r="R29" s="119">
        <f>SUM(-P29,Q29)+Tabla3[[#This Row],[Saldo13]]</f>
        <v>7.9468731371434842E-4</v>
      </c>
      <c r="S29" s="122">
        <f>SUM('Jun 25'!L26)</f>
        <v>0</v>
      </c>
      <c r="T29" s="108">
        <f>SUM('Pago Cuota MC 2025'!K26)</f>
        <v>0</v>
      </c>
      <c r="U29" s="119">
        <f>SUM(-S29,T29)+Tabla3[[#This Row],[Saldo132]]</f>
        <v>7.9468731371434842E-4</v>
      </c>
      <c r="V29" s="122">
        <f>SUM('Jul 25'!L26)</f>
        <v>0</v>
      </c>
      <c r="W29" s="108">
        <f>SUM('Pago Cuota MC 2025'!L26)</f>
        <v>0</v>
      </c>
      <c r="X29" s="119">
        <f>SUM(-V29,W29)+Tabla3[[#This Row],[Saldo16]]</f>
        <v>7.9468731371434842E-4</v>
      </c>
      <c r="Y29" s="122">
        <f>SUM('Ago 25'!L26)</f>
        <v>0</v>
      </c>
      <c r="Z29" s="108">
        <f>SUM('Pago Cuota MC 2025'!M26)</f>
        <v>0</v>
      </c>
      <c r="AA29" s="119">
        <f>SUM(-Y29,Z29)+Tabla3[[#This Row],[Saldo19]]</f>
        <v>7.9468731371434842E-4</v>
      </c>
      <c r="AB29" s="122">
        <f>SUM('Sep 25'!L26)</f>
        <v>0</v>
      </c>
      <c r="AC29" s="108">
        <f>SUM('Pago Cuota MC 2025'!N26)</f>
        <v>0</v>
      </c>
      <c r="AD29" s="119">
        <f>SUM(-AB29,AC29)+Tabla3[[#This Row],[Saldo22]]</f>
        <v>7.9468731371434842E-4</v>
      </c>
      <c r="AE29" s="122">
        <f>SUM('Oct 25'!L26)</f>
        <v>0</v>
      </c>
      <c r="AF29" s="108">
        <f>SUM('Pago Cuota MC 2025'!O26)</f>
        <v>0</v>
      </c>
      <c r="AG29" s="147">
        <f>SUM(-AE29,AF29)+Tabla3[[#This Row],[Saldo25]]</f>
        <v>7.9468731371434842E-4</v>
      </c>
      <c r="AH29" s="122">
        <f>SUM('Nov 25'!L26)</f>
        <v>0</v>
      </c>
      <c r="AI29" s="108">
        <f>SUM('Pago Cuota MC 2025'!P26)</f>
        <v>0</v>
      </c>
      <c r="AJ29" s="150">
        <f>SUM(-AH29,AI29)+Tabla3[[#This Row],[Saldo28]]</f>
        <v>7.9468731371434842E-4</v>
      </c>
      <c r="AK29" s="122">
        <f>SUM('Dic 25'!L26)</f>
        <v>0</v>
      </c>
      <c r="AL29" s="108">
        <f>SUM('Pago Cuota MC 2025'!Q26)</f>
        <v>0</v>
      </c>
      <c r="AM29" s="123">
        <f>SUM(-AK29,AL29)+Tabla3[[#This Row],[Saldo31]]</f>
        <v>7.9468731371434842E-4</v>
      </c>
      <c r="AN29" s="130">
        <f t="shared" si="1"/>
        <v>7.9468731371434842E-4</v>
      </c>
      <c r="AO29" s="29"/>
      <c r="AP29" s="29"/>
      <c r="AQ29" s="106" t="s">
        <v>12</v>
      </c>
      <c r="AR29" t="s">
        <v>12</v>
      </c>
    </row>
    <row r="30" spans="1:44" ht="16.149999999999999" thickBot="1" x14ac:dyDescent="0.5">
      <c r="A30" s="281"/>
      <c r="B30" s="16" t="s">
        <v>4</v>
      </c>
      <c r="C30" s="116">
        <v>201</v>
      </c>
      <c r="D30" s="118">
        <f>SUM('Ene 25'!L27)-('Pago Cuota MC 2024'!F27)</f>
        <v>353.20425684684557</v>
      </c>
      <c r="E30" s="108">
        <f>SUM('Pago Cuota MC 2025'!F27)</f>
        <v>0</v>
      </c>
      <c r="F30" s="119">
        <f t="shared" si="0"/>
        <v>-353.20425684684557</v>
      </c>
      <c r="G30" s="118">
        <f>SUM('Feb 25'!L27)</f>
        <v>423.43956676872688</v>
      </c>
      <c r="H30" s="108">
        <f>SUM('Pago Cuota MC 2025'!G27)</f>
        <v>0</v>
      </c>
      <c r="I30" s="119">
        <f>SUM(-G30,H30)+Tabla3[[#This Row],[Saldo]]</f>
        <v>-776.6438236155725</v>
      </c>
      <c r="J30" s="118">
        <f>SUM('Mar 25'!L27)</f>
        <v>405.21617432388217</v>
      </c>
      <c r="K30" s="108">
        <f>SUM('Pago Cuota MC 2025'!H27)</f>
        <v>0</v>
      </c>
      <c r="L30" s="119">
        <f>SUM(-J30,K30)+Tabla3[[#This Row],[Saldo4]]</f>
        <v>-1181.8599979394546</v>
      </c>
      <c r="M30" s="122">
        <f>SUM('Abr 25'!L27)</f>
        <v>0</v>
      </c>
      <c r="N30" s="108">
        <f>SUM('Pago Cuota MC 2025'!I27)</f>
        <v>0</v>
      </c>
      <c r="O30" s="119">
        <f>SUM(-M30,N30)+Tabla3[[#This Row],[Saldo7]]</f>
        <v>-1181.8599979394546</v>
      </c>
      <c r="P30" s="122">
        <f>SUM('May 25'!L27)</f>
        <v>0</v>
      </c>
      <c r="Q30" s="108">
        <f>SUM('Pago Cuota MC 2025'!J27)</f>
        <v>0</v>
      </c>
      <c r="R30" s="119">
        <f>SUM(-P30,Q30)+Tabla3[[#This Row],[Saldo13]]</f>
        <v>-1181.8599979394546</v>
      </c>
      <c r="S30" s="122">
        <f>SUM('Jun 25'!L27)</f>
        <v>0</v>
      </c>
      <c r="T30" s="108">
        <f>SUM('Pago Cuota MC 2025'!K27)</f>
        <v>0</v>
      </c>
      <c r="U30" s="119">
        <f>SUM(-S30,T30)+Tabla3[[#This Row],[Saldo132]]</f>
        <v>-1181.8599979394546</v>
      </c>
      <c r="V30" s="122">
        <f>SUM('Jul 25'!L27)</f>
        <v>0</v>
      </c>
      <c r="W30" s="108">
        <f>SUM('Pago Cuota MC 2025'!L27)</f>
        <v>0</v>
      </c>
      <c r="X30" s="119">
        <f>SUM(-V30,W30)+Tabla3[[#This Row],[Saldo16]]</f>
        <v>-1181.8599979394546</v>
      </c>
      <c r="Y30" s="122">
        <f>SUM('Ago 25'!L27)</f>
        <v>0</v>
      </c>
      <c r="Z30" s="108">
        <f>SUM('Pago Cuota MC 2025'!M27)</f>
        <v>0</v>
      </c>
      <c r="AA30" s="119">
        <f>SUM(-Y30,Z30)+Tabla3[[#This Row],[Saldo19]]</f>
        <v>-1181.8599979394546</v>
      </c>
      <c r="AB30" s="122">
        <f>SUM('Sep 25'!L27)</f>
        <v>0</v>
      </c>
      <c r="AC30" s="108">
        <f>SUM('Pago Cuota MC 2025'!N27)</f>
        <v>0</v>
      </c>
      <c r="AD30" s="119">
        <f>SUM(-AB30,AC30)+Tabla3[[#This Row],[Saldo22]]</f>
        <v>-1181.8599979394546</v>
      </c>
      <c r="AE30" s="122">
        <f>SUM('Oct 25'!L27)</f>
        <v>0</v>
      </c>
      <c r="AF30" s="108">
        <f>SUM('Pago Cuota MC 2025'!O27)</f>
        <v>0</v>
      </c>
      <c r="AG30" s="147">
        <f>SUM(-AE30,AF30)+Tabla3[[#This Row],[Saldo25]]</f>
        <v>-1181.8599979394546</v>
      </c>
      <c r="AH30" s="122">
        <f>SUM('Nov 25'!L27)</f>
        <v>0</v>
      </c>
      <c r="AI30" s="108">
        <f>SUM('Pago Cuota MC 2025'!P27)</f>
        <v>0</v>
      </c>
      <c r="AJ30" s="150">
        <f>SUM(-AH30,AI30)+Tabla3[[#This Row],[Saldo28]]</f>
        <v>-1181.8599979394546</v>
      </c>
      <c r="AK30" s="122">
        <f>SUM('Dic 25'!L27)</f>
        <v>0</v>
      </c>
      <c r="AL30" s="108">
        <f>SUM('Pago Cuota MC 2025'!Q27)</f>
        <v>0</v>
      </c>
      <c r="AM30" s="123">
        <f>SUM(-AK30,AL30)+Tabla3[[#This Row],[Saldo31]]</f>
        <v>-1181.8599979394546</v>
      </c>
      <c r="AN30" s="130">
        <f t="shared" si="1"/>
        <v>-1181.8599979394546</v>
      </c>
      <c r="AO30" s="29"/>
      <c r="AP30" s="29"/>
      <c r="AQ30" s="106">
        <f>SUM(Tabla3[[#This Row],[Saldo Anual]])</f>
        <v>-1181.8599979394546</v>
      </c>
      <c r="AR30" t="s">
        <v>12</v>
      </c>
    </row>
    <row r="31" spans="1:44" ht="16.149999999999999" thickBot="1" x14ac:dyDescent="0.5">
      <c r="A31" s="281"/>
      <c r="B31" s="16" t="s">
        <v>4</v>
      </c>
      <c r="C31" s="116">
        <v>202</v>
      </c>
      <c r="D31" s="118">
        <f>SUM('Ene 25'!L28)-('Pago Cuota MC 2024'!F28)</f>
        <v>328.34807859483078</v>
      </c>
      <c r="E31" s="108">
        <f>SUM('Pago Cuota MC 2025'!F28)</f>
        <v>0</v>
      </c>
      <c r="F31" s="119">
        <f t="shared" si="0"/>
        <v>-328.34807859483078</v>
      </c>
      <c r="G31" s="118">
        <f>SUM('Feb 25'!L28)</f>
        <v>353.55141738108802</v>
      </c>
      <c r="H31" s="108">
        <f>SUM('Pago Cuota MC 2025'!G28)</f>
        <v>681.9</v>
      </c>
      <c r="I31" s="119">
        <f>SUM(-G31,H31)+Tabla3[[#This Row],[Saldo]]</f>
        <v>5.0402408118088715E-4</v>
      </c>
      <c r="J31" s="118">
        <f>SUM('Mar 25'!L28)</f>
        <v>362.9398136368593</v>
      </c>
      <c r="K31" s="108">
        <f>SUM('Pago Cuota MC 2025'!H28)</f>
        <v>0</v>
      </c>
      <c r="L31" s="119">
        <f>SUM(-J31,K31)+Tabla3[[#This Row],[Saldo4]]</f>
        <v>-362.93930961277812</v>
      </c>
      <c r="M31" s="122">
        <f>SUM('Abr 25'!L28)</f>
        <v>0</v>
      </c>
      <c r="N31" s="108">
        <f>SUM('Pago Cuota MC 2025'!I28)</f>
        <v>0</v>
      </c>
      <c r="O31" s="119">
        <f>SUM(-M31,N31)+Tabla3[[#This Row],[Saldo7]]</f>
        <v>-362.93930961277812</v>
      </c>
      <c r="P31" s="122">
        <f>SUM('May 25'!L28)</f>
        <v>0</v>
      </c>
      <c r="Q31" s="108">
        <f>SUM('Pago Cuota MC 2025'!J28)</f>
        <v>0</v>
      </c>
      <c r="R31" s="119">
        <f>SUM(-P31,Q31)+Tabla3[[#This Row],[Saldo13]]</f>
        <v>-362.93930961277812</v>
      </c>
      <c r="S31" s="122">
        <f>SUM('Jun 25'!L28)</f>
        <v>0</v>
      </c>
      <c r="T31" s="108">
        <f>SUM('Pago Cuota MC 2025'!K28)</f>
        <v>0</v>
      </c>
      <c r="U31" s="119">
        <f>SUM(-S31,T31)+Tabla3[[#This Row],[Saldo132]]</f>
        <v>-362.93930961277812</v>
      </c>
      <c r="V31" s="122">
        <f>SUM('Jul 25'!L28)</f>
        <v>0</v>
      </c>
      <c r="W31" s="108">
        <f>SUM('Pago Cuota MC 2025'!L28)</f>
        <v>0</v>
      </c>
      <c r="X31" s="119">
        <f>SUM(-V31,W31)+Tabla3[[#This Row],[Saldo16]]</f>
        <v>-362.93930961277812</v>
      </c>
      <c r="Y31" s="122">
        <f>SUM('Ago 25'!L28)</f>
        <v>0</v>
      </c>
      <c r="Z31" s="108">
        <f>SUM('Pago Cuota MC 2025'!M28)</f>
        <v>0</v>
      </c>
      <c r="AA31" s="119">
        <f>SUM(-Y31,Z31)+Tabla3[[#This Row],[Saldo19]]</f>
        <v>-362.93930961277812</v>
      </c>
      <c r="AB31" s="122">
        <f>SUM('Sep 25'!L28)</f>
        <v>0</v>
      </c>
      <c r="AC31" s="108">
        <f>SUM('Pago Cuota MC 2025'!N28)</f>
        <v>0</v>
      </c>
      <c r="AD31" s="119">
        <f>SUM(-AB31,AC31)+Tabla3[[#This Row],[Saldo22]]</f>
        <v>-362.93930961277812</v>
      </c>
      <c r="AE31" s="122">
        <f>SUM('Oct 25'!L28)</f>
        <v>0</v>
      </c>
      <c r="AF31" s="108">
        <f>SUM('Pago Cuota MC 2025'!O28)</f>
        <v>0</v>
      </c>
      <c r="AG31" s="147">
        <f>SUM(-AE31,AF31)+Tabla3[[#This Row],[Saldo25]]</f>
        <v>-362.93930961277812</v>
      </c>
      <c r="AH31" s="122">
        <f>SUM('Nov 25'!L28)</f>
        <v>0</v>
      </c>
      <c r="AI31" s="108">
        <f>SUM('Pago Cuota MC 2025'!P28)</f>
        <v>0</v>
      </c>
      <c r="AJ31" s="150">
        <f>SUM(-AH31,AI31)+Tabla3[[#This Row],[Saldo28]]</f>
        <v>-362.93930961277812</v>
      </c>
      <c r="AK31" s="122">
        <f>SUM('Dic 25'!L28)</f>
        <v>0</v>
      </c>
      <c r="AL31" s="108">
        <f>SUM('Pago Cuota MC 2025'!Q28)</f>
        <v>0</v>
      </c>
      <c r="AM31" s="123">
        <f>SUM(-AK31,AL31)+Tabla3[[#This Row],[Saldo31]]</f>
        <v>-362.93930961277812</v>
      </c>
      <c r="AN31" s="130">
        <f t="shared" si="1"/>
        <v>-362.93930961277812</v>
      </c>
      <c r="AO31" s="29"/>
      <c r="AP31" s="29"/>
      <c r="AQ31" s="106">
        <f>SUM(Tabla3[[#This Row],[Saldo Anual]])</f>
        <v>-362.93930961277812</v>
      </c>
      <c r="AR31" t="s">
        <v>12</v>
      </c>
    </row>
    <row r="32" spans="1:44" ht="16.149999999999999" thickBot="1" x14ac:dyDescent="0.5">
      <c r="A32" s="281"/>
      <c r="B32" s="16" t="s">
        <v>4</v>
      </c>
      <c r="C32" s="116">
        <v>203</v>
      </c>
      <c r="D32" s="118">
        <f>SUM('Ene 25'!L29)-('Pago Cuota MC 2024'!F29)</f>
        <v>331.18741183438107</v>
      </c>
      <c r="E32" s="108">
        <f>SUM('Pago Cuota MC 2025'!F29)</f>
        <v>354.56</v>
      </c>
      <c r="F32" s="119">
        <f t="shared" si="0"/>
        <v>23.372588165618936</v>
      </c>
      <c r="G32" s="118">
        <f>SUM('Feb 25'!L29)</f>
        <v>382.63715392338366</v>
      </c>
      <c r="H32" s="108">
        <f>SUM('Pago Cuota MC 2025'!G29)</f>
        <v>0</v>
      </c>
      <c r="I32" s="119">
        <f>SUM(-G32,H32)+Tabla3[[#This Row],[Saldo]]</f>
        <v>-359.26456575776473</v>
      </c>
      <c r="J32" s="118">
        <f>SUM('Mar 25'!L29)</f>
        <v>389.18542492366407</v>
      </c>
      <c r="K32" s="108">
        <f>SUM('Pago Cuota MC 2025'!H29)</f>
        <v>0</v>
      </c>
      <c r="L32" s="119">
        <f>SUM(-J32,K32)+Tabla3[[#This Row],[Saldo4]]</f>
        <v>-748.44999068142874</v>
      </c>
      <c r="M32" s="122">
        <f>SUM('Abr 25'!L29)</f>
        <v>0</v>
      </c>
      <c r="N32" s="108">
        <f>SUM('Pago Cuota MC 2025'!I29)</f>
        <v>0</v>
      </c>
      <c r="O32" s="119">
        <f>SUM(-M32,N32)+Tabla3[[#This Row],[Saldo7]]</f>
        <v>-748.44999068142874</v>
      </c>
      <c r="P32" s="122">
        <f>SUM('May 25'!L29)</f>
        <v>0</v>
      </c>
      <c r="Q32" s="108">
        <f>SUM('Pago Cuota MC 2025'!J29)</f>
        <v>0</v>
      </c>
      <c r="R32" s="119">
        <f>SUM(-P32,Q32)+Tabla3[[#This Row],[Saldo13]]</f>
        <v>-748.44999068142874</v>
      </c>
      <c r="S32" s="122">
        <f>SUM('Jun 25'!L29)</f>
        <v>0</v>
      </c>
      <c r="T32" s="108">
        <f>SUM('Pago Cuota MC 2025'!K29)</f>
        <v>0</v>
      </c>
      <c r="U32" s="119">
        <f>SUM(-S32,T32)+Tabla3[[#This Row],[Saldo132]]</f>
        <v>-748.44999068142874</v>
      </c>
      <c r="V32" s="122">
        <f>SUM('Jul 25'!L29)</f>
        <v>0</v>
      </c>
      <c r="W32" s="108">
        <f>SUM('Pago Cuota MC 2025'!L29)</f>
        <v>0</v>
      </c>
      <c r="X32" s="119">
        <f>SUM(-V32,W32)+Tabla3[[#This Row],[Saldo16]]</f>
        <v>-748.44999068142874</v>
      </c>
      <c r="Y32" s="122">
        <f>SUM('Ago 25'!L29)</f>
        <v>0</v>
      </c>
      <c r="Z32" s="108">
        <f>SUM('Pago Cuota MC 2025'!M29)</f>
        <v>0</v>
      </c>
      <c r="AA32" s="119">
        <f>SUM(-Y32,Z32)+Tabla3[[#This Row],[Saldo19]]</f>
        <v>-748.44999068142874</v>
      </c>
      <c r="AB32" s="122">
        <f>SUM('Sep 25'!L29)</f>
        <v>0</v>
      </c>
      <c r="AC32" s="108">
        <f>SUM('Pago Cuota MC 2025'!N29)</f>
        <v>0</v>
      </c>
      <c r="AD32" s="119">
        <f>SUM(-AB32,AC32)+Tabla3[[#This Row],[Saldo22]]</f>
        <v>-748.44999068142874</v>
      </c>
      <c r="AE32" s="122">
        <f>SUM('Oct 25'!L29)</f>
        <v>0</v>
      </c>
      <c r="AF32" s="108">
        <f>SUM('Pago Cuota MC 2025'!O29)</f>
        <v>0</v>
      </c>
      <c r="AG32" s="147">
        <f>SUM(-AE32,AF32)+Tabla3[[#This Row],[Saldo25]]</f>
        <v>-748.44999068142874</v>
      </c>
      <c r="AH32" s="122">
        <f>SUM('Nov 25'!L29)</f>
        <v>0</v>
      </c>
      <c r="AI32" s="108">
        <f>SUM('Pago Cuota MC 2025'!P29)</f>
        <v>0</v>
      </c>
      <c r="AJ32" s="150">
        <f>SUM(-AH32,AI32)+Tabla3[[#This Row],[Saldo28]]</f>
        <v>-748.44999068142874</v>
      </c>
      <c r="AK32" s="122">
        <f>SUM('Dic 25'!L29)</f>
        <v>0</v>
      </c>
      <c r="AL32" s="108">
        <f>SUM('Pago Cuota MC 2025'!Q29)</f>
        <v>0</v>
      </c>
      <c r="AM32" s="123">
        <f>SUM(-AK32,AL32)+Tabla3[[#This Row],[Saldo31]]</f>
        <v>-748.44999068142874</v>
      </c>
      <c r="AN32" s="130">
        <f t="shared" si="1"/>
        <v>-748.44999068142874</v>
      </c>
      <c r="AO32" s="29"/>
      <c r="AP32" s="29"/>
      <c r="AQ32" s="106">
        <f>SUM(Tabla3[[#This Row],[Saldo Anual]])</f>
        <v>-748.44999068142874</v>
      </c>
    </row>
    <row r="33" spans="1:45" ht="16.149999999999999" thickBot="1" x14ac:dyDescent="0.5">
      <c r="A33" s="281"/>
      <c r="B33" s="16" t="s">
        <v>4</v>
      </c>
      <c r="C33" s="116">
        <v>204</v>
      </c>
      <c r="D33" s="118">
        <f>SUM('Ene 25'!L30)-('Pago Cuota MC 2024'!F30)</f>
        <v>333.81944277630851</v>
      </c>
      <c r="E33" s="108">
        <f>SUM('Pago Cuota MC 2025'!F30)</f>
        <v>333.82</v>
      </c>
      <c r="F33" s="119">
        <f t="shared" si="0"/>
        <v>5.5722369148725193E-4</v>
      </c>
      <c r="G33" s="118">
        <f>SUM('Feb 25'!L30)</f>
        <v>384.02144415408719</v>
      </c>
      <c r="H33" s="108">
        <f>SUM('Pago Cuota MC 2025'!G30)</f>
        <v>384.02</v>
      </c>
      <c r="I33" s="119">
        <f>SUM(-G33,H33)+Tabla3[[#This Row],[Saldo]]</f>
        <v>-8.8693039572262933E-4</v>
      </c>
      <c r="J33" s="118">
        <f>SUM('Mar 25'!L30)</f>
        <v>376.4627407360959</v>
      </c>
      <c r="K33" s="108">
        <f>SUM('Pago Cuota MC 2025'!H30)</f>
        <v>0</v>
      </c>
      <c r="L33" s="119">
        <f>SUM(-J33,K33)+Tabla3[[#This Row],[Saldo4]]</f>
        <v>-376.46362766649162</v>
      </c>
      <c r="M33" s="122">
        <f>SUM('Abr 25'!L30)</f>
        <v>0</v>
      </c>
      <c r="N33" s="108">
        <f>SUM('Pago Cuota MC 2025'!I30)</f>
        <v>0</v>
      </c>
      <c r="O33" s="119">
        <f>SUM(-M33,N33)+Tabla3[[#This Row],[Saldo7]]</f>
        <v>-376.46362766649162</v>
      </c>
      <c r="P33" s="122">
        <f>SUM('May 25'!L30)</f>
        <v>0</v>
      </c>
      <c r="Q33" s="108">
        <f>SUM('Pago Cuota MC 2025'!J30)</f>
        <v>0</v>
      </c>
      <c r="R33" s="119">
        <f>SUM(-P33,Q33)+Tabla3[[#This Row],[Saldo13]]</f>
        <v>-376.46362766649162</v>
      </c>
      <c r="S33" s="122">
        <f>SUM('Jun 25'!L30)</f>
        <v>0</v>
      </c>
      <c r="T33" s="108">
        <f>SUM('Pago Cuota MC 2025'!K30)</f>
        <v>0</v>
      </c>
      <c r="U33" s="119">
        <f>SUM(-S33,T33)+Tabla3[[#This Row],[Saldo132]]</f>
        <v>-376.46362766649162</v>
      </c>
      <c r="V33" s="122">
        <f>SUM('Jul 25'!L30)</f>
        <v>0</v>
      </c>
      <c r="W33" s="108">
        <f>SUM('Pago Cuota MC 2025'!L30)</f>
        <v>0</v>
      </c>
      <c r="X33" s="119">
        <f>SUM(-V33,W33)+Tabla3[[#This Row],[Saldo16]]</f>
        <v>-376.46362766649162</v>
      </c>
      <c r="Y33" s="122">
        <f>SUM('Ago 25'!L30)</f>
        <v>0</v>
      </c>
      <c r="Z33" s="108">
        <f>SUM('Pago Cuota MC 2025'!M30)</f>
        <v>0</v>
      </c>
      <c r="AA33" s="119">
        <f>SUM(-Y33,Z33)+Tabla3[[#This Row],[Saldo19]]</f>
        <v>-376.46362766649162</v>
      </c>
      <c r="AB33" s="122">
        <f>SUM('Sep 25'!L30)</f>
        <v>0</v>
      </c>
      <c r="AC33" s="108">
        <f>SUM('Pago Cuota MC 2025'!N30)</f>
        <v>0</v>
      </c>
      <c r="AD33" s="119">
        <f>SUM(-AB33,AC33)+Tabla3[[#This Row],[Saldo22]]</f>
        <v>-376.46362766649162</v>
      </c>
      <c r="AE33" s="122">
        <f>SUM('Oct 25'!L30)</f>
        <v>0</v>
      </c>
      <c r="AF33" s="108">
        <f>SUM('Pago Cuota MC 2025'!O30)</f>
        <v>0</v>
      </c>
      <c r="AG33" s="147">
        <f>SUM(-AE33,AF33)+Tabla3[[#This Row],[Saldo25]]</f>
        <v>-376.46362766649162</v>
      </c>
      <c r="AH33" s="122">
        <f>SUM('Nov 25'!L30)</f>
        <v>0</v>
      </c>
      <c r="AI33" s="108">
        <f>SUM('Pago Cuota MC 2025'!P30)</f>
        <v>0</v>
      </c>
      <c r="AJ33" s="150">
        <f>SUM(-AH33,AI33)+Tabla3[[#This Row],[Saldo28]]</f>
        <v>-376.46362766649162</v>
      </c>
      <c r="AK33" s="122">
        <f>SUM('Dic 25'!L30)</f>
        <v>0</v>
      </c>
      <c r="AL33" s="108">
        <f>SUM('Pago Cuota MC 2025'!Q30)</f>
        <v>0</v>
      </c>
      <c r="AM33" s="123">
        <f>SUM(-AK33,AL33)+Tabla3[[#This Row],[Saldo31]]</f>
        <v>-376.46362766649162</v>
      </c>
      <c r="AN33" s="130">
        <f t="shared" si="1"/>
        <v>-376.46362766649162</v>
      </c>
      <c r="AO33" s="29"/>
      <c r="AP33" s="29"/>
      <c r="AQ33" s="106">
        <f>SUM(Tabla3[[#This Row],[Saldo Anual]])</f>
        <v>-376.46362766649162</v>
      </c>
      <c r="AR33" t="s">
        <v>12</v>
      </c>
      <c r="AS33" t="s">
        <v>12</v>
      </c>
    </row>
    <row r="34" spans="1:45" ht="16.149999999999999" thickBot="1" x14ac:dyDescent="0.5">
      <c r="A34" s="281"/>
      <c r="B34" s="16" t="s">
        <v>4</v>
      </c>
      <c r="C34" s="116">
        <v>301</v>
      </c>
      <c r="D34" s="118">
        <f>SUM('Ene 25'!L31)-('Pago Cuota MC 2024'!F31)</f>
        <v>1.2224639101532375E-3</v>
      </c>
      <c r="E34" s="108">
        <f>SUM('Pago Cuota MC 2025'!F31)</f>
        <v>0</v>
      </c>
      <c r="F34" s="119">
        <f t="shared" si="0"/>
        <v>-1.2224639101532375E-3</v>
      </c>
      <c r="G34" s="118">
        <f>SUM('Feb 25'!L31)</f>
        <v>391.65850296923958</v>
      </c>
      <c r="H34" s="108">
        <f>SUM('Pago Cuota MC 2025'!G31)</f>
        <v>391.66</v>
      </c>
      <c r="I34" s="119">
        <f>SUM(-G34,H34)+Tabla3[[#This Row],[Saldo]]</f>
        <v>2.7456685029392247E-4</v>
      </c>
      <c r="J34" s="118">
        <f>SUM('Mar 25'!L31)</f>
        <v>370.59637928571425</v>
      </c>
      <c r="K34" s="108">
        <f>SUM('Pago Cuota MC 2025'!H31)</f>
        <v>0</v>
      </c>
      <c r="L34" s="119">
        <f>SUM(-J34,K34)+Tabla3[[#This Row],[Saldo4]]</f>
        <v>-370.59610471886396</v>
      </c>
      <c r="M34" s="122">
        <f>SUM('Abr 25'!L31)</f>
        <v>0</v>
      </c>
      <c r="N34" s="108">
        <f>SUM('Pago Cuota MC 2025'!I31)</f>
        <v>0</v>
      </c>
      <c r="O34" s="119">
        <f>SUM(-M34,N34)+Tabla3[[#This Row],[Saldo7]]</f>
        <v>-370.59610471886396</v>
      </c>
      <c r="P34" s="122">
        <f>SUM('May 25'!L31)</f>
        <v>0</v>
      </c>
      <c r="Q34" s="108">
        <f>SUM('Pago Cuota MC 2025'!J31)</f>
        <v>0</v>
      </c>
      <c r="R34" s="119">
        <f>SUM(-P34,Q34)+Tabla3[[#This Row],[Saldo13]]</f>
        <v>-370.59610471886396</v>
      </c>
      <c r="S34" s="122">
        <f>SUM('Jun 25'!L31)</f>
        <v>0</v>
      </c>
      <c r="T34" s="108">
        <f>SUM('Pago Cuota MC 2025'!K31)</f>
        <v>0</v>
      </c>
      <c r="U34" s="119">
        <f>SUM(-S34,T34)+Tabla3[[#This Row],[Saldo132]]</f>
        <v>-370.59610471886396</v>
      </c>
      <c r="V34" s="122">
        <f>SUM('Jul 25'!L31)</f>
        <v>0</v>
      </c>
      <c r="W34" s="108">
        <f>SUM('Pago Cuota MC 2025'!L31)</f>
        <v>0</v>
      </c>
      <c r="X34" s="119">
        <f>SUM(-V34,W34)+Tabla3[[#This Row],[Saldo16]]</f>
        <v>-370.59610471886396</v>
      </c>
      <c r="Y34" s="122">
        <f>SUM('Ago 25'!L31)</f>
        <v>0</v>
      </c>
      <c r="Z34" s="108">
        <f>SUM('Pago Cuota MC 2025'!M31)</f>
        <v>0</v>
      </c>
      <c r="AA34" s="119">
        <f>SUM(-Y34,Z34)+Tabla3[[#This Row],[Saldo19]]</f>
        <v>-370.59610471886396</v>
      </c>
      <c r="AB34" s="122">
        <f>SUM('Sep 25'!L31)</f>
        <v>0</v>
      </c>
      <c r="AC34" s="108">
        <f>SUM('Pago Cuota MC 2025'!N31)</f>
        <v>0</v>
      </c>
      <c r="AD34" s="119">
        <f>SUM(-AB34,AC34)+Tabla3[[#This Row],[Saldo22]]</f>
        <v>-370.59610471886396</v>
      </c>
      <c r="AE34" s="122">
        <f>SUM('Oct 25'!L31)</f>
        <v>0</v>
      </c>
      <c r="AF34" s="108">
        <f>SUM('Pago Cuota MC 2025'!O31)</f>
        <v>0</v>
      </c>
      <c r="AG34" s="147">
        <f>SUM(-AE34,AF34)+Tabla3[[#This Row],[Saldo25]]</f>
        <v>-370.59610471886396</v>
      </c>
      <c r="AH34" s="122">
        <f>SUM('Nov 25'!L31)</f>
        <v>0</v>
      </c>
      <c r="AI34" s="108">
        <f>SUM('Pago Cuota MC 2025'!P31)</f>
        <v>0</v>
      </c>
      <c r="AJ34" s="150">
        <f>SUM(-AH34,AI34)+Tabla3[[#This Row],[Saldo28]]</f>
        <v>-370.59610471886396</v>
      </c>
      <c r="AK34" s="122">
        <f>SUM('Dic 25'!L31)</f>
        <v>0</v>
      </c>
      <c r="AL34" s="108">
        <f>SUM('Pago Cuota MC 2025'!Q31)</f>
        <v>0</v>
      </c>
      <c r="AM34" s="123">
        <f>SUM(-AK34,AL34)+Tabla3[[#This Row],[Saldo31]]</f>
        <v>-370.59610471886396</v>
      </c>
      <c r="AN34" s="130">
        <f t="shared" si="1"/>
        <v>-370.59610471886396</v>
      </c>
      <c r="AO34" s="29"/>
      <c r="AP34" s="29"/>
      <c r="AQ34" s="106">
        <f>SUM(Tabla3[[#This Row],[Saldo Anual]])</f>
        <v>-370.59610471886396</v>
      </c>
    </row>
    <row r="35" spans="1:45" ht="16.149999999999999" thickBot="1" x14ac:dyDescent="0.5">
      <c r="A35" s="281"/>
      <c r="B35" s="16" t="s">
        <v>4</v>
      </c>
      <c r="C35" s="116">
        <v>302</v>
      </c>
      <c r="D35" s="118">
        <f>SUM('Ene 25'!L32)-('Pago Cuota MC 2024'!F32)</f>
        <v>334.32290426813051</v>
      </c>
      <c r="E35" s="108">
        <f>SUM('Pago Cuota MC 2025'!F32)</f>
        <v>334.32</v>
      </c>
      <c r="F35" s="119">
        <f t="shared" si="0"/>
        <v>-2.9042681305213591E-3</v>
      </c>
      <c r="G35" s="118">
        <f>SUM('Feb 25'!L32)</f>
        <v>378.76192336228996</v>
      </c>
      <c r="H35" s="108">
        <f>SUM('Pago Cuota MC 2025'!G32)</f>
        <v>378.76</v>
      </c>
      <c r="I35" s="119">
        <f>SUM(-G35,H35)+Tabla3[[#This Row],[Saldo]]</f>
        <v>-4.8276304204932785E-3</v>
      </c>
      <c r="J35" s="118">
        <f>SUM('Mar 25'!L32)</f>
        <v>366.93728059432931</v>
      </c>
      <c r="K35" s="108">
        <f>SUM('Pago Cuota MC 2025'!H32)</f>
        <v>0</v>
      </c>
      <c r="L35" s="119">
        <f>SUM(-J35,K35)+Tabla3[[#This Row],[Saldo4]]</f>
        <v>-366.9421082247498</v>
      </c>
      <c r="M35" s="122">
        <f>SUM('Abr 25'!L32)</f>
        <v>0</v>
      </c>
      <c r="N35" s="108">
        <f>SUM('Pago Cuota MC 2025'!I32)</f>
        <v>0</v>
      </c>
      <c r="O35" s="119">
        <f>SUM(-M35,N35)+Tabla3[[#This Row],[Saldo7]]</f>
        <v>-366.9421082247498</v>
      </c>
      <c r="P35" s="122">
        <f>SUM('May 25'!L32)</f>
        <v>0</v>
      </c>
      <c r="Q35" s="108">
        <f>SUM('Pago Cuota MC 2025'!J32)</f>
        <v>0</v>
      </c>
      <c r="R35" s="119">
        <f>SUM(-P35,Q35)+Tabla3[[#This Row],[Saldo13]]</f>
        <v>-366.9421082247498</v>
      </c>
      <c r="S35" s="122">
        <f>SUM('Jun 25'!L32)</f>
        <v>0</v>
      </c>
      <c r="T35" s="108">
        <f>SUM('Pago Cuota MC 2025'!K32)</f>
        <v>0</v>
      </c>
      <c r="U35" s="119">
        <f>SUM(-S35,T35)+Tabla3[[#This Row],[Saldo132]]</f>
        <v>-366.9421082247498</v>
      </c>
      <c r="V35" s="122">
        <f>SUM('Jul 25'!L32)</f>
        <v>0</v>
      </c>
      <c r="W35" s="108">
        <f>SUM('Pago Cuota MC 2025'!L32)</f>
        <v>0</v>
      </c>
      <c r="X35" s="119">
        <f>SUM(-V35,W35)+Tabla3[[#This Row],[Saldo16]]</f>
        <v>-366.9421082247498</v>
      </c>
      <c r="Y35" s="122">
        <f>SUM('Ago 25'!L32)</f>
        <v>0</v>
      </c>
      <c r="Z35" s="108">
        <f>SUM('Pago Cuota MC 2025'!M32)</f>
        <v>0</v>
      </c>
      <c r="AA35" s="119">
        <f>SUM(-Y35,Z35)+Tabla3[[#This Row],[Saldo19]]</f>
        <v>-366.9421082247498</v>
      </c>
      <c r="AB35" s="122">
        <f>SUM('Sep 25'!L32)</f>
        <v>0</v>
      </c>
      <c r="AC35" s="108">
        <f>SUM('Pago Cuota MC 2025'!N32)</f>
        <v>0</v>
      </c>
      <c r="AD35" s="119">
        <f>SUM(-AB35,AC35)+Tabla3[[#This Row],[Saldo22]]</f>
        <v>-366.9421082247498</v>
      </c>
      <c r="AE35" s="122">
        <f>SUM('Oct 25'!L32)</f>
        <v>0</v>
      </c>
      <c r="AF35" s="108">
        <f>SUM('Pago Cuota MC 2025'!O32)</f>
        <v>0</v>
      </c>
      <c r="AG35" s="147">
        <f>SUM(-AE35,AF35)+Tabla3[[#This Row],[Saldo25]]</f>
        <v>-366.9421082247498</v>
      </c>
      <c r="AH35" s="122">
        <f>SUM('Nov 25'!L32)</f>
        <v>0</v>
      </c>
      <c r="AI35" s="108">
        <f>SUM('Pago Cuota MC 2025'!P32)</f>
        <v>0</v>
      </c>
      <c r="AJ35" s="150">
        <f>SUM(-AH35,AI35)+Tabla3[[#This Row],[Saldo28]]</f>
        <v>-366.9421082247498</v>
      </c>
      <c r="AK35" s="122">
        <f>SUM('Dic 25'!L32)</f>
        <v>0</v>
      </c>
      <c r="AL35" s="108">
        <f>SUM('Pago Cuota MC 2025'!Q32)</f>
        <v>0</v>
      </c>
      <c r="AM35" s="123">
        <f>SUM(-AK35,AL35)+Tabla3[[#This Row],[Saldo31]]</f>
        <v>-366.9421082247498</v>
      </c>
      <c r="AN35" s="130">
        <f t="shared" si="1"/>
        <v>-366.9421082247498</v>
      </c>
      <c r="AO35" s="29"/>
      <c r="AP35" s="29"/>
      <c r="AQ35" s="106">
        <f>SUM(Tabla3[[#This Row],[Saldo Anual]])</f>
        <v>-366.9421082247498</v>
      </c>
    </row>
    <row r="36" spans="1:45" ht="16.149999999999999" thickBot="1" x14ac:dyDescent="0.5">
      <c r="A36" s="281"/>
      <c r="B36" s="16" t="s">
        <v>4</v>
      </c>
      <c r="C36" s="116">
        <v>303</v>
      </c>
      <c r="D36" s="118">
        <f>SUM('Ene 25'!L33)-('Pago Cuota MC 2024'!F33)</f>
        <v>320.22194403462515</v>
      </c>
      <c r="E36" s="108">
        <f>SUM('Pago Cuota MC 2025'!F33)</f>
        <v>320.22000000000003</v>
      </c>
      <c r="F36" s="119">
        <f>SUM(-D36,E36)</f>
        <v>-1.9440346251258234E-3</v>
      </c>
      <c r="G36" s="118">
        <f>SUM('Feb 25'!L33)</f>
        <v>374.71854455283398</v>
      </c>
      <c r="H36" s="108">
        <f>SUM('Pago Cuota MC 2025'!G33)</f>
        <v>0</v>
      </c>
      <c r="I36" s="119">
        <f>SUM(-G36,H36)+Tabla3[[#This Row],[Saldo]]</f>
        <v>-374.7204885874591</v>
      </c>
      <c r="J36" s="118">
        <f>SUM('Mar 25'!L33)</f>
        <v>373.06332001635764</v>
      </c>
      <c r="K36" s="108">
        <f>SUM('Pago Cuota MC 2025'!H33)</f>
        <v>0</v>
      </c>
      <c r="L36" s="119">
        <f>SUM(-J36,K36)+Tabla3[[#This Row],[Saldo4]]</f>
        <v>-747.78380860381674</v>
      </c>
      <c r="M36" s="122">
        <f>SUM('Abr 25'!L33)</f>
        <v>0</v>
      </c>
      <c r="N36" s="108">
        <f>SUM('Pago Cuota MC 2025'!I33)</f>
        <v>0</v>
      </c>
      <c r="O36" s="119">
        <f>SUM(-M36,N36)+Tabla3[[#This Row],[Saldo7]]</f>
        <v>-747.78380860381674</v>
      </c>
      <c r="P36" s="122">
        <f>SUM('May 25'!L33)</f>
        <v>0</v>
      </c>
      <c r="Q36" s="108">
        <f>SUM('Pago Cuota MC 2025'!J33)</f>
        <v>0</v>
      </c>
      <c r="R36" s="119">
        <f>SUM(-P36,Q36)+Tabla3[[#This Row],[Saldo13]]</f>
        <v>-747.78380860381674</v>
      </c>
      <c r="S36" s="122">
        <f>SUM('Jun 25'!L33)</f>
        <v>0</v>
      </c>
      <c r="T36" s="108">
        <f>SUM('Pago Cuota MC 2025'!K33)</f>
        <v>0</v>
      </c>
      <c r="U36" s="119">
        <f>SUM(-S36,T36)+Tabla3[[#This Row],[Saldo132]]</f>
        <v>-747.78380860381674</v>
      </c>
      <c r="V36" s="122">
        <f>SUM('Jul 25'!L33)</f>
        <v>0</v>
      </c>
      <c r="W36" s="108">
        <f>SUM('Pago Cuota MC 2025'!L33)</f>
        <v>0</v>
      </c>
      <c r="X36" s="119">
        <f>SUM(-V36,W36)+Tabla3[[#This Row],[Saldo16]]</f>
        <v>-747.78380860381674</v>
      </c>
      <c r="Y36" s="122">
        <f>SUM('Ago 25'!L33)</f>
        <v>0</v>
      </c>
      <c r="Z36" s="108">
        <f>SUM('Pago Cuota MC 2025'!M33)</f>
        <v>0</v>
      </c>
      <c r="AA36" s="119">
        <f>SUM(-Y36,Z36)+Tabla3[[#This Row],[Saldo19]]</f>
        <v>-747.78380860381674</v>
      </c>
      <c r="AB36" s="122">
        <f>SUM('Sep 25'!L33)</f>
        <v>0</v>
      </c>
      <c r="AC36" s="108">
        <f>SUM('Pago Cuota MC 2025'!N33)</f>
        <v>0</v>
      </c>
      <c r="AD36" s="119">
        <f>SUM(-AB36,AC36)+Tabla3[[#This Row],[Saldo22]]</f>
        <v>-747.78380860381674</v>
      </c>
      <c r="AE36" s="122">
        <f>SUM('Oct 25'!L33)</f>
        <v>0</v>
      </c>
      <c r="AF36" s="108">
        <f>SUM('Pago Cuota MC 2025'!O33)</f>
        <v>0</v>
      </c>
      <c r="AG36" s="147">
        <f>SUM(-AE36,AF36)+Tabla3[[#This Row],[Saldo25]]</f>
        <v>-747.78380860381674</v>
      </c>
      <c r="AH36" s="122">
        <f>SUM('Nov 25'!L33)</f>
        <v>0</v>
      </c>
      <c r="AI36" s="108">
        <f>SUM('Pago Cuota MC 2025'!P33)</f>
        <v>0</v>
      </c>
      <c r="AJ36" s="150">
        <f>SUM(-AH36,AI36)+Tabla3[[#This Row],[Saldo28]]</f>
        <v>-747.78380860381674</v>
      </c>
      <c r="AK36" s="122">
        <f>SUM('Dic 25'!L33)</f>
        <v>0</v>
      </c>
      <c r="AL36" s="108">
        <f>SUM('Pago Cuota MC 2025'!Q33)</f>
        <v>0</v>
      </c>
      <c r="AM36" s="123">
        <f>SUM(-AK36,AL36)+Tabla3[[#This Row],[Saldo31]]</f>
        <v>-747.78380860381674</v>
      </c>
      <c r="AN36" s="130">
        <f t="shared" si="1"/>
        <v>-747.78380860381674</v>
      </c>
      <c r="AO36" s="29"/>
      <c r="AP36" s="29"/>
      <c r="AQ36" s="106">
        <f>SUM(Tabla3[[#This Row],[Saldo Anual]])</f>
        <v>-747.78380860381674</v>
      </c>
    </row>
    <row r="37" spans="1:45" ht="16.149999999999999" thickBot="1" x14ac:dyDescent="0.5">
      <c r="A37" s="281"/>
      <c r="B37" s="16" t="s">
        <v>4</v>
      </c>
      <c r="C37" s="116">
        <v>304</v>
      </c>
      <c r="D37" s="118">
        <f>SUM('Ene 25'!L34)-('Pago Cuota MC 2024'!F34)</f>
        <v>353.36870177836249</v>
      </c>
      <c r="E37" s="108">
        <f>SUM('Pago Cuota MC 2025'!F34)</f>
        <v>353.37</v>
      </c>
      <c r="F37" s="119">
        <f t="shared" si="0"/>
        <v>1.2982216375121425E-3</v>
      </c>
      <c r="G37" s="118">
        <f>SUM('Feb 25'!L34)</f>
        <v>449.53278380091149</v>
      </c>
      <c r="H37" s="108">
        <f>SUM('Pago Cuota MC 2025'!G34)</f>
        <v>449.53</v>
      </c>
      <c r="I37" s="119">
        <f>SUM(-G37,H37)+Tabla3[[#This Row],[Saldo]]</f>
        <v>-1.4855792740036122E-3</v>
      </c>
      <c r="J37" s="118">
        <f>SUM('Mar 25'!L34)</f>
        <v>445.51347410577966</v>
      </c>
      <c r="K37" s="108">
        <f>SUM('Pago Cuota MC 2025'!H34)</f>
        <v>0</v>
      </c>
      <c r="L37" s="119">
        <f>SUM(-J37,K37)+Tabla3[[#This Row],[Saldo4]]</f>
        <v>-445.51495968505367</v>
      </c>
      <c r="M37" s="122">
        <f>SUM('Abr 25'!L34)</f>
        <v>0</v>
      </c>
      <c r="N37" s="108">
        <f>SUM('Pago Cuota MC 2025'!I34)</f>
        <v>0</v>
      </c>
      <c r="O37" s="119">
        <f>SUM(-M37,N37)+Tabla3[[#This Row],[Saldo7]]</f>
        <v>-445.51495968505367</v>
      </c>
      <c r="P37" s="122">
        <f>SUM('May 25'!L34)</f>
        <v>0</v>
      </c>
      <c r="Q37" s="108">
        <f>SUM('Pago Cuota MC 2025'!J34)</f>
        <v>0</v>
      </c>
      <c r="R37" s="119">
        <f>SUM(-P37,Q37)+Tabla3[[#This Row],[Saldo13]]</f>
        <v>-445.51495968505367</v>
      </c>
      <c r="S37" s="122">
        <f>SUM('Jun 25'!L34)</f>
        <v>0</v>
      </c>
      <c r="T37" s="108">
        <f>SUM('Pago Cuota MC 2025'!K34)</f>
        <v>0</v>
      </c>
      <c r="U37" s="119">
        <f>SUM(-S37,T37)+Tabla3[[#This Row],[Saldo132]]</f>
        <v>-445.51495968505367</v>
      </c>
      <c r="V37" s="122">
        <f>SUM('Jul 25'!L34)</f>
        <v>0</v>
      </c>
      <c r="W37" s="108">
        <f>SUM('Pago Cuota MC 2025'!L34)</f>
        <v>0</v>
      </c>
      <c r="X37" s="119">
        <f>SUM(-V37,W37)+Tabla3[[#This Row],[Saldo16]]</f>
        <v>-445.51495968505367</v>
      </c>
      <c r="Y37" s="122">
        <f>SUM('Ago 25'!L34)</f>
        <v>0</v>
      </c>
      <c r="Z37" s="108">
        <f>SUM('Pago Cuota MC 2025'!M34)</f>
        <v>0</v>
      </c>
      <c r="AA37" s="119">
        <f>SUM(-Y37,Z37)+Tabla3[[#This Row],[Saldo19]]</f>
        <v>-445.51495968505367</v>
      </c>
      <c r="AB37" s="122">
        <f>SUM('Sep 25'!L34)</f>
        <v>0</v>
      </c>
      <c r="AC37" s="108">
        <f>SUM('Pago Cuota MC 2025'!N34)</f>
        <v>0</v>
      </c>
      <c r="AD37" s="119">
        <f>SUM(-AB37,AC37)+Tabla3[[#This Row],[Saldo22]]</f>
        <v>-445.51495968505367</v>
      </c>
      <c r="AE37" s="122">
        <f>SUM('Oct 25'!L34)</f>
        <v>0</v>
      </c>
      <c r="AF37" s="108">
        <f>SUM('Pago Cuota MC 2025'!O34)</f>
        <v>0</v>
      </c>
      <c r="AG37" s="147">
        <f>SUM(-AE37,AF37)+Tabla3[[#This Row],[Saldo25]]</f>
        <v>-445.51495968505367</v>
      </c>
      <c r="AH37" s="122">
        <f>SUM('Nov 25'!L34)</f>
        <v>0</v>
      </c>
      <c r="AI37" s="108">
        <f>SUM('Pago Cuota MC 2025'!P34)</f>
        <v>0</v>
      </c>
      <c r="AJ37" s="150">
        <f>SUM(-AH37,AI37)+Tabla3[[#This Row],[Saldo28]]</f>
        <v>-445.51495968505367</v>
      </c>
      <c r="AK37" s="122">
        <f>SUM('Dic 25'!L34)</f>
        <v>0</v>
      </c>
      <c r="AL37" s="108">
        <f>SUM('Pago Cuota MC 2025'!Q34)</f>
        <v>0</v>
      </c>
      <c r="AM37" s="123">
        <f>SUM(-AK37,AL37)+Tabla3[[#This Row],[Saldo31]]</f>
        <v>-445.51495968505367</v>
      </c>
      <c r="AN37" s="130">
        <f t="shared" si="1"/>
        <v>-445.51495968505367</v>
      </c>
      <c r="AO37" s="29"/>
      <c r="AP37" s="29"/>
      <c r="AQ37" s="106">
        <f>SUM(Tabla3[[#This Row],[Saldo Anual]])</f>
        <v>-445.51495968505367</v>
      </c>
    </row>
    <row r="38" spans="1:45" ht="16.149999999999999" thickBot="1" x14ac:dyDescent="0.5">
      <c r="A38" s="281"/>
      <c r="B38" s="16" t="s">
        <v>4</v>
      </c>
      <c r="C38" s="116">
        <v>401</v>
      </c>
      <c r="D38" s="118">
        <f>SUM('Ene 25'!L35)-('Pago Cuota MC 2024'!F35)</f>
        <v>598.17759177437756</v>
      </c>
      <c r="E38" s="108">
        <f>SUM('Pago Cuota MC 2025'!F35)</f>
        <v>0</v>
      </c>
      <c r="F38" s="119">
        <f t="shared" ref="F38:F69" si="2">SUM(-D38,E38)</f>
        <v>-598.17759177437756</v>
      </c>
      <c r="G38" s="118">
        <f>SUM('Feb 25'!L35)</f>
        <v>367.90658528197099</v>
      </c>
      <c r="H38" s="108">
        <f>SUM('Pago Cuota MC 2025'!G35)</f>
        <v>0</v>
      </c>
      <c r="I38" s="119">
        <f>SUM(-G38,H38)+Tabla3[[#This Row],[Saldo]]</f>
        <v>-966.08417705634861</v>
      </c>
      <c r="J38" s="118">
        <f>SUM('Mar 25'!L35)</f>
        <v>398.03414853326058</v>
      </c>
      <c r="K38" s="108">
        <f>SUM('Pago Cuota MC 2025'!H35)</f>
        <v>0</v>
      </c>
      <c r="L38" s="119">
        <f>SUM(-J38,K38)+Tabla3[[#This Row],[Saldo4]]</f>
        <v>-1364.1183255896092</v>
      </c>
      <c r="M38" s="122">
        <f>SUM('Abr 25'!L35)</f>
        <v>0</v>
      </c>
      <c r="N38" s="108">
        <f>SUM('Pago Cuota MC 2025'!I35)</f>
        <v>0</v>
      </c>
      <c r="O38" s="119">
        <f>SUM(-M38,N38)+Tabla3[[#This Row],[Saldo7]]</f>
        <v>-1364.1183255896092</v>
      </c>
      <c r="P38" s="122">
        <f>SUM('May 25'!L35)</f>
        <v>0</v>
      </c>
      <c r="Q38" s="108">
        <f>SUM('Pago Cuota MC 2025'!J35)</f>
        <v>0</v>
      </c>
      <c r="R38" s="119">
        <f>SUM(-P38,Q38)+Tabla3[[#This Row],[Saldo13]]</f>
        <v>-1364.1183255896092</v>
      </c>
      <c r="S38" s="122">
        <f>SUM('Jun 25'!L35)</f>
        <v>0</v>
      </c>
      <c r="T38" s="108">
        <f>SUM('Pago Cuota MC 2025'!K35)</f>
        <v>0</v>
      </c>
      <c r="U38" s="119">
        <f>SUM(-S38,T38)+Tabla3[[#This Row],[Saldo132]]</f>
        <v>-1364.1183255896092</v>
      </c>
      <c r="V38" s="122">
        <f>SUM('Jul 25'!L35)</f>
        <v>0</v>
      </c>
      <c r="W38" s="108">
        <f>SUM('Pago Cuota MC 2025'!L35)</f>
        <v>0</v>
      </c>
      <c r="X38" s="119">
        <f>SUM(-V38,W38)+Tabla3[[#This Row],[Saldo16]]</f>
        <v>-1364.1183255896092</v>
      </c>
      <c r="Y38" s="122">
        <f>SUM('Ago 25'!L35)</f>
        <v>0</v>
      </c>
      <c r="Z38" s="108">
        <f>SUM('Pago Cuota MC 2025'!M35)</f>
        <v>0</v>
      </c>
      <c r="AA38" s="119">
        <f>SUM(-Y38,Z38)+Tabla3[[#This Row],[Saldo19]]</f>
        <v>-1364.1183255896092</v>
      </c>
      <c r="AB38" s="122">
        <f>SUM('Sep 25'!L35)</f>
        <v>0</v>
      </c>
      <c r="AC38" s="108">
        <f>SUM('Pago Cuota MC 2025'!N35)</f>
        <v>0</v>
      </c>
      <c r="AD38" s="119">
        <f>SUM(-AB38,AC38)+Tabla3[[#This Row],[Saldo22]]</f>
        <v>-1364.1183255896092</v>
      </c>
      <c r="AE38" s="122">
        <f>SUM('Oct 25'!L35)</f>
        <v>0</v>
      </c>
      <c r="AF38" s="108">
        <f>SUM('Pago Cuota MC 2025'!O35)</f>
        <v>0</v>
      </c>
      <c r="AG38" s="147">
        <f>SUM(-AE38,AF38)+Tabla3[[#This Row],[Saldo25]]</f>
        <v>-1364.1183255896092</v>
      </c>
      <c r="AH38" s="122">
        <f>SUM('Nov 25'!L35)</f>
        <v>0</v>
      </c>
      <c r="AI38" s="108">
        <f>SUM('Pago Cuota MC 2025'!P35)</f>
        <v>0</v>
      </c>
      <c r="AJ38" s="150">
        <f>SUM(-AH38,AI38)+Tabla3[[#This Row],[Saldo28]]</f>
        <v>-1364.1183255896092</v>
      </c>
      <c r="AK38" s="122">
        <f>SUM('Dic 25'!L35)</f>
        <v>0</v>
      </c>
      <c r="AL38" s="108">
        <f>SUM('Pago Cuota MC 2025'!Q35)</f>
        <v>0</v>
      </c>
      <c r="AM38" s="123">
        <f>SUM(-AK38,AL38)+Tabla3[[#This Row],[Saldo31]]</f>
        <v>-1364.1183255896092</v>
      </c>
      <c r="AN38" s="130">
        <f t="shared" ref="AN38:AN69" si="3">SUM(AM38)</f>
        <v>-1364.1183255896092</v>
      </c>
      <c r="AO38" s="29"/>
      <c r="AP38" s="29"/>
      <c r="AQ38" s="106">
        <f>SUM(Tabla3[[#This Row],[Saldo Anual]])</f>
        <v>-1364.1183255896092</v>
      </c>
    </row>
    <row r="39" spans="1:45" ht="16.149999999999999" thickBot="1" x14ac:dyDescent="0.5">
      <c r="A39" s="281"/>
      <c r="B39" s="16" t="s">
        <v>4</v>
      </c>
      <c r="C39" s="116">
        <v>402</v>
      </c>
      <c r="D39" s="118">
        <f>SUM('Ene 25'!L36)-('Pago Cuota MC 2024'!F36)</f>
        <v>323.98035062811715</v>
      </c>
      <c r="E39" s="108">
        <f>SUM('Pago Cuota MC 2025'!F36)</f>
        <v>330</v>
      </c>
      <c r="F39" s="119">
        <f t="shared" si="2"/>
        <v>6.0196493718828492</v>
      </c>
      <c r="G39" s="118">
        <f>SUM('Feb 25'!L36)</f>
        <v>365.03242336228999</v>
      </c>
      <c r="H39" s="108">
        <f>SUM('Pago Cuota MC 2025'!G36)</f>
        <v>360</v>
      </c>
      <c r="I39" s="119">
        <f>SUM(-G39,H39)+Tabla3[[#This Row],[Saldo]]</f>
        <v>0.98722600959285955</v>
      </c>
      <c r="J39" s="118">
        <f>SUM('Mar 25'!L36)</f>
        <v>394.92741832606316</v>
      </c>
      <c r="K39" s="108">
        <f>SUM('Pago Cuota MC 2025'!H36)</f>
        <v>395</v>
      </c>
      <c r="L39" s="119">
        <f>SUM(-J39,K39)+Tabla3[[#This Row],[Saldo4]]</f>
        <v>1.0598076835296979</v>
      </c>
      <c r="M39" s="122">
        <f>SUM('Abr 25'!L36)</f>
        <v>0</v>
      </c>
      <c r="N39" s="108">
        <f>SUM('Pago Cuota MC 2025'!I36)</f>
        <v>0</v>
      </c>
      <c r="O39" s="119">
        <f>SUM(-M39,N39)+Tabla3[[#This Row],[Saldo7]]</f>
        <v>1.0598076835296979</v>
      </c>
      <c r="P39" s="122">
        <f>SUM('May 25'!L36)</f>
        <v>0</v>
      </c>
      <c r="Q39" s="108">
        <f>SUM('Pago Cuota MC 2025'!J36)</f>
        <v>0</v>
      </c>
      <c r="R39" s="119">
        <f>SUM(-P39,Q39)+Tabla3[[#This Row],[Saldo13]]</f>
        <v>1.0598076835296979</v>
      </c>
      <c r="S39" s="122">
        <f>SUM('Jun 25'!L36)</f>
        <v>0</v>
      </c>
      <c r="T39" s="108">
        <f>SUM('Pago Cuota MC 2025'!K36)</f>
        <v>0</v>
      </c>
      <c r="U39" s="119">
        <f>SUM(-S39,T39)+Tabla3[[#This Row],[Saldo132]]</f>
        <v>1.0598076835296979</v>
      </c>
      <c r="V39" s="122">
        <f>SUM('Jul 25'!L36)</f>
        <v>0</v>
      </c>
      <c r="W39" s="108">
        <f>SUM('Pago Cuota MC 2025'!L36)</f>
        <v>0</v>
      </c>
      <c r="X39" s="119">
        <f>SUM(-V39,W39)+Tabla3[[#This Row],[Saldo16]]</f>
        <v>1.0598076835296979</v>
      </c>
      <c r="Y39" s="122">
        <f>SUM('Ago 25'!L36)</f>
        <v>0</v>
      </c>
      <c r="Z39" s="108">
        <f>SUM('Pago Cuota MC 2025'!M36)</f>
        <v>0</v>
      </c>
      <c r="AA39" s="119">
        <f>SUM(-Y39,Z39)+Tabla3[[#This Row],[Saldo19]]</f>
        <v>1.0598076835296979</v>
      </c>
      <c r="AB39" s="122">
        <f>SUM('Sep 25'!L36)</f>
        <v>0</v>
      </c>
      <c r="AC39" s="108">
        <f>SUM('Pago Cuota MC 2025'!N36)</f>
        <v>0</v>
      </c>
      <c r="AD39" s="119">
        <f>SUM(-AB39,AC39)+Tabla3[[#This Row],[Saldo22]]</f>
        <v>1.0598076835296979</v>
      </c>
      <c r="AE39" s="122">
        <f>SUM('Oct 25'!L36)</f>
        <v>0</v>
      </c>
      <c r="AF39" s="108">
        <f>SUM('Pago Cuota MC 2025'!O36)</f>
        <v>0</v>
      </c>
      <c r="AG39" s="147">
        <f>SUM(-AE39,AF39)+Tabla3[[#This Row],[Saldo25]]</f>
        <v>1.0598076835296979</v>
      </c>
      <c r="AH39" s="122">
        <f>SUM('Nov 25'!L36)</f>
        <v>0</v>
      </c>
      <c r="AI39" s="108">
        <f>SUM('Pago Cuota MC 2025'!P36)</f>
        <v>0</v>
      </c>
      <c r="AJ39" s="150">
        <f>SUM(-AH39,AI39)+Tabla3[[#This Row],[Saldo28]]</f>
        <v>1.0598076835296979</v>
      </c>
      <c r="AK39" s="122">
        <f>SUM('Dic 25'!L36)</f>
        <v>0</v>
      </c>
      <c r="AL39" s="108">
        <f>SUM('Pago Cuota MC 2025'!Q36)</f>
        <v>0</v>
      </c>
      <c r="AM39" s="123">
        <f>SUM(-AK39,AL39)+Tabla3[[#This Row],[Saldo31]]</f>
        <v>1.0598076835296979</v>
      </c>
      <c r="AN39" s="130">
        <f t="shared" si="3"/>
        <v>1.0598076835296979</v>
      </c>
      <c r="AO39" s="29"/>
      <c r="AP39" s="29"/>
      <c r="AQ39" s="106" t="s">
        <v>12</v>
      </c>
    </row>
    <row r="40" spans="1:45" ht="16.149999999999999" thickBot="1" x14ac:dyDescent="0.5">
      <c r="A40" s="281"/>
      <c r="B40" s="16" t="s">
        <v>4</v>
      </c>
      <c r="C40" s="116">
        <v>403</v>
      </c>
      <c r="D40" s="118">
        <f>SUM('Ene 25'!L37)-('Pago Cuota MC 2024'!F37)</f>
        <v>332.98792777766823</v>
      </c>
      <c r="E40" s="108">
        <f>SUM('Pago Cuota MC 2025'!F37)</f>
        <v>333</v>
      </c>
      <c r="F40" s="119">
        <f t="shared" si="2"/>
        <v>1.207222233176708E-2</v>
      </c>
      <c r="G40" s="118">
        <f>SUM('Feb 25'!L37)</f>
        <v>373.65099869695246</v>
      </c>
      <c r="H40" s="108">
        <f>SUM('Pago Cuota MC 2025'!G37)</f>
        <v>374</v>
      </c>
      <c r="I40" s="119">
        <f>SUM(-G40,H40)+Tabla3[[#This Row],[Saldo]]</f>
        <v>0.36107352537931092</v>
      </c>
      <c r="J40" s="118">
        <f>SUM('Mar 25'!L37)</f>
        <v>378.33556974372948</v>
      </c>
      <c r="K40" s="108">
        <f>SUM('Pago Cuota MC 2025'!H37)</f>
        <v>0</v>
      </c>
      <c r="L40" s="119">
        <f>SUM(-J40,K40)+Tabla3[[#This Row],[Saldo4]]</f>
        <v>-377.97449621835017</v>
      </c>
      <c r="M40" s="122">
        <f>SUM('Abr 25'!L37)</f>
        <v>0</v>
      </c>
      <c r="N40" s="108">
        <f>SUM('Pago Cuota MC 2025'!I37)</f>
        <v>0</v>
      </c>
      <c r="O40" s="119">
        <f>SUM(-M40,N40)+Tabla3[[#This Row],[Saldo7]]</f>
        <v>-377.97449621835017</v>
      </c>
      <c r="P40" s="122">
        <f>SUM('May 25'!L37)</f>
        <v>0</v>
      </c>
      <c r="Q40" s="108">
        <f>SUM('Pago Cuota MC 2025'!J37)</f>
        <v>0</v>
      </c>
      <c r="R40" s="119">
        <f>SUM(-P40,Q40)+Tabla3[[#This Row],[Saldo13]]</f>
        <v>-377.97449621835017</v>
      </c>
      <c r="S40" s="122">
        <f>SUM('Jun 25'!L37)</f>
        <v>0</v>
      </c>
      <c r="T40" s="108">
        <f>SUM('Pago Cuota MC 2025'!K37)</f>
        <v>0</v>
      </c>
      <c r="U40" s="119">
        <f>SUM(-S40,T40)+Tabla3[[#This Row],[Saldo132]]</f>
        <v>-377.97449621835017</v>
      </c>
      <c r="V40" s="122">
        <f>SUM('Jul 25'!L37)</f>
        <v>0</v>
      </c>
      <c r="W40" s="108">
        <f>SUM('Pago Cuota MC 2025'!L37)</f>
        <v>0</v>
      </c>
      <c r="X40" s="119">
        <f>SUM(-V40,W40)+Tabla3[[#This Row],[Saldo16]]</f>
        <v>-377.97449621835017</v>
      </c>
      <c r="Y40" s="122">
        <f>SUM('Ago 25'!L37)</f>
        <v>0</v>
      </c>
      <c r="Z40" s="108">
        <f>SUM('Pago Cuota MC 2025'!M37)</f>
        <v>0</v>
      </c>
      <c r="AA40" s="119">
        <f>SUM(-Y40,Z40)+Tabla3[[#This Row],[Saldo19]]</f>
        <v>-377.97449621835017</v>
      </c>
      <c r="AB40" s="122">
        <f>SUM('Sep 25'!L37)</f>
        <v>0</v>
      </c>
      <c r="AC40" s="108">
        <f>SUM('Pago Cuota MC 2025'!N37)</f>
        <v>0</v>
      </c>
      <c r="AD40" s="119">
        <f>SUM(-AB40,AC40)+Tabla3[[#This Row],[Saldo22]]</f>
        <v>-377.97449621835017</v>
      </c>
      <c r="AE40" s="122">
        <f>SUM('Oct 25'!L37)</f>
        <v>0</v>
      </c>
      <c r="AF40" s="108">
        <f>SUM('Pago Cuota MC 2025'!O37)</f>
        <v>0</v>
      </c>
      <c r="AG40" s="147">
        <f>SUM(-AE40,AF40)+Tabla3[[#This Row],[Saldo25]]</f>
        <v>-377.97449621835017</v>
      </c>
      <c r="AH40" s="122">
        <f>SUM('Nov 25'!L37)</f>
        <v>0</v>
      </c>
      <c r="AI40" s="108">
        <f>SUM('Pago Cuota MC 2025'!P37)</f>
        <v>0</v>
      </c>
      <c r="AJ40" s="150">
        <f>SUM(-AH40,AI40)+Tabla3[[#This Row],[Saldo28]]</f>
        <v>-377.97449621835017</v>
      </c>
      <c r="AK40" s="122">
        <f>SUM('Dic 25'!L37)</f>
        <v>0</v>
      </c>
      <c r="AL40" s="108">
        <f>SUM('Pago Cuota MC 2025'!Q37)</f>
        <v>0</v>
      </c>
      <c r="AM40" s="123">
        <f>SUM(-AK40,AL40)+Tabla3[[#This Row],[Saldo31]]</f>
        <v>-377.97449621835017</v>
      </c>
      <c r="AN40" s="130">
        <f t="shared" si="3"/>
        <v>-377.97449621835017</v>
      </c>
      <c r="AO40" s="29"/>
      <c r="AP40" s="29"/>
      <c r="AQ40" s="106">
        <f>SUM(Tabla3[[#This Row],[Saldo Anual]])</f>
        <v>-377.97449621835017</v>
      </c>
    </row>
    <row r="41" spans="1:45" ht="16.149999999999999" thickBot="1" x14ac:dyDescent="0.5">
      <c r="A41" s="281"/>
      <c r="B41" s="16" t="s">
        <v>4</v>
      </c>
      <c r="C41" s="116">
        <v>404</v>
      </c>
      <c r="D41" s="118">
        <f>SUM('Ene 25'!L38)-('Pago Cuota MC 2024'!F38)</f>
        <v>345.36501738538328</v>
      </c>
      <c r="E41" s="108">
        <f>SUM('Pago Cuota MC 2025'!F38)</f>
        <v>345.37</v>
      </c>
      <c r="F41" s="119">
        <f t="shared" si="2"/>
        <v>4.9826146167220031E-3</v>
      </c>
      <c r="G41" s="118">
        <f>SUM('Feb 25'!L38)</f>
        <v>386.16435671461124</v>
      </c>
      <c r="H41" s="108">
        <f>SUM('Pago Cuota MC 2025'!G38)</f>
        <v>386.16</v>
      </c>
      <c r="I41" s="119">
        <f>SUM(-G41,H41)+Tabla3[[#This Row],[Saldo]]</f>
        <v>6.259000055024444E-4</v>
      </c>
      <c r="J41" s="118">
        <f>SUM('Mar 25'!L38)</f>
        <v>406.85686696292254</v>
      </c>
      <c r="K41" s="108">
        <f>SUM('Pago Cuota MC 2025'!H38)</f>
        <v>0</v>
      </c>
      <c r="L41" s="119">
        <f>SUM(-J41,K41)+Tabla3[[#This Row],[Saldo4]]</f>
        <v>-406.85624106291704</v>
      </c>
      <c r="M41" s="122">
        <f>SUM('Abr 25'!L38)</f>
        <v>0</v>
      </c>
      <c r="N41" s="108">
        <f>SUM('Pago Cuota MC 2025'!I38)</f>
        <v>0</v>
      </c>
      <c r="O41" s="119">
        <f>SUM(-M41,N41)+Tabla3[[#This Row],[Saldo7]]</f>
        <v>-406.85624106291704</v>
      </c>
      <c r="P41" s="122">
        <f>SUM('May 25'!L38)</f>
        <v>0</v>
      </c>
      <c r="Q41" s="108">
        <f>SUM('Pago Cuota MC 2025'!J38)</f>
        <v>0</v>
      </c>
      <c r="R41" s="119">
        <f>SUM(-P41,Q41)+Tabla3[[#This Row],[Saldo13]]</f>
        <v>-406.85624106291704</v>
      </c>
      <c r="S41" s="122">
        <f>SUM('Jun 25'!L38)</f>
        <v>0</v>
      </c>
      <c r="T41" s="108">
        <f>SUM('Pago Cuota MC 2025'!K38)</f>
        <v>0</v>
      </c>
      <c r="U41" s="119">
        <f>SUM(-S41,T41)+Tabla3[[#This Row],[Saldo132]]</f>
        <v>-406.85624106291704</v>
      </c>
      <c r="V41" s="122">
        <f>SUM('Jul 25'!L38)</f>
        <v>0</v>
      </c>
      <c r="W41" s="108">
        <f>SUM('Pago Cuota MC 2025'!L38)</f>
        <v>0</v>
      </c>
      <c r="X41" s="119">
        <f>SUM(-V41,W41)+Tabla3[[#This Row],[Saldo16]]</f>
        <v>-406.85624106291704</v>
      </c>
      <c r="Y41" s="122">
        <f>SUM('Ago 25'!L38)</f>
        <v>0</v>
      </c>
      <c r="Z41" s="108">
        <f>SUM('Pago Cuota MC 2025'!M38)</f>
        <v>0</v>
      </c>
      <c r="AA41" s="119">
        <f>SUM(-Y41,Z41)+Tabla3[[#This Row],[Saldo19]]</f>
        <v>-406.85624106291704</v>
      </c>
      <c r="AB41" s="122">
        <f>SUM('Sep 25'!L38)</f>
        <v>0</v>
      </c>
      <c r="AC41" s="108">
        <f>SUM('Pago Cuota MC 2025'!N38)</f>
        <v>0</v>
      </c>
      <c r="AD41" s="119">
        <f>SUM(-AB41,AC41)+Tabla3[[#This Row],[Saldo22]]</f>
        <v>-406.85624106291704</v>
      </c>
      <c r="AE41" s="122">
        <f>SUM('Oct 25'!L38)</f>
        <v>0</v>
      </c>
      <c r="AF41" s="108">
        <f>SUM('Pago Cuota MC 2025'!O38)</f>
        <v>0</v>
      </c>
      <c r="AG41" s="147">
        <f>SUM(-AE41,AF41)+Tabla3[[#This Row],[Saldo25]]</f>
        <v>-406.85624106291704</v>
      </c>
      <c r="AH41" s="122">
        <f>SUM('Nov 25'!L38)</f>
        <v>0</v>
      </c>
      <c r="AI41" s="108">
        <f>SUM('Pago Cuota MC 2025'!P38)</f>
        <v>0</v>
      </c>
      <c r="AJ41" s="150">
        <f>SUM(-AH41,AI41)+Tabla3[[#This Row],[Saldo28]]</f>
        <v>-406.85624106291704</v>
      </c>
      <c r="AK41" s="122">
        <f>SUM('Dic 25'!L38)</f>
        <v>0</v>
      </c>
      <c r="AL41" s="108">
        <f>SUM('Pago Cuota MC 2025'!Q38)</f>
        <v>0</v>
      </c>
      <c r="AM41" s="123">
        <f>SUM(-AK41,AL41)+Tabla3[[#This Row],[Saldo31]]</f>
        <v>-406.85624106291704</v>
      </c>
      <c r="AN41" s="130">
        <f t="shared" si="3"/>
        <v>-406.85624106291704</v>
      </c>
      <c r="AO41" s="29"/>
      <c r="AP41" s="29"/>
      <c r="AQ41" s="106">
        <f>SUM(Tabla3[[#This Row],[Saldo Anual]])</f>
        <v>-406.85624106291704</v>
      </c>
    </row>
    <row r="42" spans="1:45" ht="16.149999999999999" thickBot="1" x14ac:dyDescent="0.5">
      <c r="A42" s="281"/>
      <c r="B42" s="16" t="s">
        <v>4</v>
      </c>
      <c r="C42" s="116">
        <v>501</v>
      </c>
      <c r="D42" s="118">
        <f>SUM('Ene 25'!L39)-('Pago Cuota MC 2024'!F39)</f>
        <v>604.80610580076802</v>
      </c>
      <c r="E42" s="108">
        <f>SUM('Pago Cuota MC 2025'!F39)</f>
        <v>0</v>
      </c>
      <c r="F42" s="119">
        <f t="shared" si="2"/>
        <v>-604.80610580076802</v>
      </c>
      <c r="G42" s="118">
        <f>SUM('Feb 25'!L39)</f>
        <v>618.29210322557674</v>
      </c>
      <c r="H42" s="108">
        <f>SUM('Pago Cuota MC 2025'!G39)</f>
        <v>0</v>
      </c>
      <c r="I42" s="119">
        <f>SUM(-G42,H42)+Tabla3[[#This Row],[Saldo]]</f>
        <v>-1223.0982090263446</v>
      </c>
      <c r="J42" s="118">
        <f>SUM('Mar 25'!L39)</f>
        <v>571.71543190294437</v>
      </c>
      <c r="K42" s="108">
        <f>SUM('Pago Cuota MC 2025'!H39)</f>
        <v>0</v>
      </c>
      <c r="L42" s="119">
        <f>SUM(-J42,K42)+Tabla3[[#This Row],[Saldo4]]</f>
        <v>-1794.813640929289</v>
      </c>
      <c r="M42" s="122">
        <f>SUM('Abr 25'!L39)</f>
        <v>0</v>
      </c>
      <c r="N42" s="108">
        <f>SUM('Pago Cuota MC 2025'!I39)</f>
        <v>0</v>
      </c>
      <c r="O42" s="119">
        <f>SUM(-M42,N42)+Tabla3[[#This Row],[Saldo7]]</f>
        <v>-1794.813640929289</v>
      </c>
      <c r="P42" s="122">
        <f>SUM('May 25'!L39)</f>
        <v>0</v>
      </c>
      <c r="Q42" s="108">
        <f>SUM('Pago Cuota MC 2025'!J39)</f>
        <v>0</v>
      </c>
      <c r="R42" s="119">
        <f>SUM(-P42,Q42)+Tabla3[[#This Row],[Saldo13]]</f>
        <v>-1794.813640929289</v>
      </c>
      <c r="S42" s="122">
        <f>SUM('Jun 25'!L39)</f>
        <v>0</v>
      </c>
      <c r="T42" s="108">
        <f>SUM('Pago Cuota MC 2025'!K39)</f>
        <v>0</v>
      </c>
      <c r="U42" s="119">
        <f>SUM(-S42,T42)+Tabla3[[#This Row],[Saldo132]]</f>
        <v>-1794.813640929289</v>
      </c>
      <c r="V42" s="122">
        <f>SUM('Jul 25'!L39)</f>
        <v>0</v>
      </c>
      <c r="W42" s="108">
        <f>SUM('Pago Cuota MC 2025'!L39)</f>
        <v>0</v>
      </c>
      <c r="X42" s="119">
        <f>SUM(-V42,W42)+Tabla3[[#This Row],[Saldo16]]</f>
        <v>-1794.813640929289</v>
      </c>
      <c r="Y42" s="122">
        <f>SUM('Ago 25'!L39)</f>
        <v>0</v>
      </c>
      <c r="Z42" s="108">
        <f>SUM('Pago Cuota MC 2025'!M39)</f>
        <v>0</v>
      </c>
      <c r="AA42" s="119">
        <f>SUM(-Y42,Z42)+Tabla3[[#This Row],[Saldo19]]</f>
        <v>-1794.813640929289</v>
      </c>
      <c r="AB42" s="122">
        <f>SUM('Sep 25'!L39)</f>
        <v>0</v>
      </c>
      <c r="AC42" s="108">
        <f>SUM('Pago Cuota MC 2025'!N39)</f>
        <v>0</v>
      </c>
      <c r="AD42" s="119">
        <f>SUM(-AB42,AC42)+Tabla3[[#This Row],[Saldo22]]</f>
        <v>-1794.813640929289</v>
      </c>
      <c r="AE42" s="122">
        <f>SUM('Oct 25'!L39)</f>
        <v>0</v>
      </c>
      <c r="AF42" s="108">
        <f>SUM('Pago Cuota MC 2025'!O39)</f>
        <v>0</v>
      </c>
      <c r="AG42" s="147">
        <f>SUM(-AE42,AF42)+Tabla3[[#This Row],[Saldo25]]</f>
        <v>-1794.813640929289</v>
      </c>
      <c r="AH42" s="122">
        <f>SUM('Nov 25'!L39)</f>
        <v>0</v>
      </c>
      <c r="AI42" s="108">
        <f>SUM('Pago Cuota MC 2025'!P39)</f>
        <v>0</v>
      </c>
      <c r="AJ42" s="150">
        <f>SUM(-AH42,AI42)+Tabla3[[#This Row],[Saldo28]]</f>
        <v>-1794.813640929289</v>
      </c>
      <c r="AK42" s="122">
        <f>SUM('Dic 25'!L39)</f>
        <v>0</v>
      </c>
      <c r="AL42" s="108">
        <f>SUM('Pago Cuota MC 2025'!Q39)</f>
        <v>0</v>
      </c>
      <c r="AM42" s="123">
        <f>SUM(-AK42,AL42)+Tabla3[[#This Row],[Saldo31]]</f>
        <v>-1794.813640929289</v>
      </c>
      <c r="AN42" s="130">
        <f t="shared" si="3"/>
        <v>-1794.813640929289</v>
      </c>
      <c r="AO42" s="29"/>
      <c r="AP42" s="29"/>
      <c r="AQ42" s="106">
        <f>SUM(Tabla3[[#This Row],[Saldo Anual]])</f>
        <v>-1794.813640929289</v>
      </c>
    </row>
    <row r="43" spans="1:45" ht="16.149999999999999" thickBot="1" x14ac:dyDescent="0.5">
      <c r="A43" s="281"/>
      <c r="B43" s="16" t="s">
        <v>4</v>
      </c>
      <c r="C43" s="116">
        <v>502</v>
      </c>
      <c r="D43" s="118">
        <f>SUM('Ene 25'!L40)-('Pago Cuota MC 2024'!F40)</f>
        <v>38.904995724954404</v>
      </c>
      <c r="E43" s="108">
        <f>SUM('Pago Cuota MC 2025'!F40)</f>
        <v>0</v>
      </c>
      <c r="F43" s="119">
        <f t="shared" si="2"/>
        <v>-38.904995724954404</v>
      </c>
      <c r="G43" s="118">
        <f>SUM('Feb 25'!L40)</f>
        <v>391.97133691968099</v>
      </c>
      <c r="H43" s="108">
        <f>SUM('Pago Cuota MC 2025'!G40)</f>
        <v>430</v>
      </c>
      <c r="I43" s="119">
        <f>SUM(-G43,H43)+Tabla3[[#This Row],[Saldo]]</f>
        <v>-0.87633264463539717</v>
      </c>
      <c r="J43" s="118">
        <f>SUM('Mar 25'!L40)</f>
        <v>394.49462170665208</v>
      </c>
      <c r="K43" s="108">
        <f>SUM('Pago Cuota MC 2025'!H40)</f>
        <v>0</v>
      </c>
      <c r="L43" s="119">
        <f>SUM(-J43,K43)+Tabla3[[#This Row],[Saldo4]]</f>
        <v>-395.37095435128748</v>
      </c>
      <c r="M43" s="122">
        <f>SUM('Abr 25'!L40)</f>
        <v>0</v>
      </c>
      <c r="N43" s="108">
        <f>SUM('Pago Cuota MC 2025'!I40)</f>
        <v>0</v>
      </c>
      <c r="O43" s="119">
        <f>SUM(-M43,N43)+Tabla3[[#This Row],[Saldo7]]</f>
        <v>-395.37095435128748</v>
      </c>
      <c r="P43" s="122">
        <f>SUM('May 25'!L40)</f>
        <v>0</v>
      </c>
      <c r="Q43" s="108">
        <f>SUM('Pago Cuota MC 2025'!J40)</f>
        <v>0</v>
      </c>
      <c r="R43" s="119">
        <f>SUM(-P43,Q43)+Tabla3[[#This Row],[Saldo13]]</f>
        <v>-395.37095435128748</v>
      </c>
      <c r="S43" s="122">
        <f>SUM('Jun 25'!L40)</f>
        <v>0</v>
      </c>
      <c r="T43" s="108">
        <f>SUM('Pago Cuota MC 2025'!K40)</f>
        <v>0</v>
      </c>
      <c r="U43" s="119">
        <f>SUM(-S43,T43)+Tabla3[[#This Row],[Saldo132]]</f>
        <v>-395.37095435128748</v>
      </c>
      <c r="V43" s="122">
        <f>SUM('Jul 25'!L40)</f>
        <v>0</v>
      </c>
      <c r="W43" s="108">
        <f>SUM('Pago Cuota MC 2025'!L40)</f>
        <v>0</v>
      </c>
      <c r="X43" s="119">
        <f>SUM(-V43,W43)+Tabla3[[#This Row],[Saldo16]]</f>
        <v>-395.37095435128748</v>
      </c>
      <c r="Y43" s="122">
        <f>SUM('Ago 25'!L40)</f>
        <v>0</v>
      </c>
      <c r="Z43" s="108">
        <f>SUM('Pago Cuota MC 2025'!M40)</f>
        <v>0</v>
      </c>
      <c r="AA43" s="119">
        <f>SUM(-Y43,Z43)+Tabla3[[#This Row],[Saldo19]]</f>
        <v>-395.37095435128748</v>
      </c>
      <c r="AB43" s="122">
        <f>SUM('Sep 25'!L40)</f>
        <v>0</v>
      </c>
      <c r="AC43" s="108">
        <f>SUM('Pago Cuota MC 2025'!N40)</f>
        <v>0</v>
      </c>
      <c r="AD43" s="119">
        <f>SUM(-AB43,AC43)+Tabla3[[#This Row],[Saldo22]]</f>
        <v>-395.37095435128748</v>
      </c>
      <c r="AE43" s="122">
        <f>SUM('Oct 25'!L40)</f>
        <v>0</v>
      </c>
      <c r="AF43" s="108">
        <f>SUM('Pago Cuota MC 2025'!O40)</f>
        <v>0</v>
      </c>
      <c r="AG43" s="147">
        <f>SUM(-AE43,AF43)+Tabla3[[#This Row],[Saldo25]]</f>
        <v>-395.37095435128748</v>
      </c>
      <c r="AH43" s="122">
        <f>SUM('Nov 25'!L40)</f>
        <v>0</v>
      </c>
      <c r="AI43" s="108">
        <f>SUM('Pago Cuota MC 2025'!P40)</f>
        <v>0</v>
      </c>
      <c r="AJ43" s="150">
        <f>SUM(-AH43,AI43)+Tabla3[[#This Row],[Saldo28]]</f>
        <v>-395.37095435128748</v>
      </c>
      <c r="AK43" s="122">
        <f>SUM('Dic 25'!L40)</f>
        <v>0</v>
      </c>
      <c r="AL43" s="108">
        <f>SUM('Pago Cuota MC 2025'!Q40)</f>
        <v>0</v>
      </c>
      <c r="AM43" s="123">
        <f>SUM(-AK43,AL43)+Tabla3[[#This Row],[Saldo31]]</f>
        <v>-395.37095435128748</v>
      </c>
      <c r="AN43" s="130">
        <f>SUM(AM43)</f>
        <v>-395.37095435128748</v>
      </c>
      <c r="AO43" s="29"/>
      <c r="AP43" s="29"/>
      <c r="AQ43" s="106">
        <f>SUM(Tabla3[[#This Row],[Saldo Anual]])</f>
        <v>-395.37095435128748</v>
      </c>
    </row>
    <row r="44" spans="1:45" ht="16.149999999999999" thickBot="1" x14ac:dyDescent="0.5">
      <c r="A44" s="281"/>
      <c r="B44" s="16" t="s">
        <v>4</v>
      </c>
      <c r="C44" s="116">
        <v>503</v>
      </c>
      <c r="D44" s="118">
        <f>SUM('Ene 25'!L41)-('Pago Cuota MC 2024'!F41)</f>
        <v>350.25460868015733</v>
      </c>
      <c r="E44" s="108">
        <f>SUM('Pago Cuota MC 2025'!F41)</f>
        <v>350.25</v>
      </c>
      <c r="F44" s="119">
        <f t="shared" si="2"/>
        <v>-4.608680157332401E-3</v>
      </c>
      <c r="G44" s="118">
        <f>SUM('Feb 25'!L41)</f>
        <v>429.79687195243525</v>
      </c>
      <c r="H44" s="108">
        <f>SUM('Pago Cuota MC 2025'!G41)</f>
        <v>429.8</v>
      </c>
      <c r="I44" s="119">
        <f>SUM(-G44,H44)+Tabla3[[#This Row],[Saldo]]</f>
        <v>-1.4806325925746933E-3</v>
      </c>
      <c r="J44" s="118">
        <f>SUM('Mar 25'!L41)</f>
        <v>419.8407655452562</v>
      </c>
      <c r="K44" s="108">
        <f>SUM('Pago Cuota MC 2025'!H41)</f>
        <v>0</v>
      </c>
      <c r="L44" s="119">
        <f>SUM(-J44,K44)+Tabla3[[#This Row],[Saldo4]]</f>
        <v>-419.84224617784878</v>
      </c>
      <c r="M44" s="122">
        <f>SUM('Abr 25'!L41)</f>
        <v>0</v>
      </c>
      <c r="N44" s="108">
        <f>SUM('Pago Cuota MC 2025'!I41)</f>
        <v>0</v>
      </c>
      <c r="O44" s="119">
        <f>SUM(-M44,N44)+Tabla3[[#This Row],[Saldo7]]</f>
        <v>-419.84224617784878</v>
      </c>
      <c r="P44" s="122">
        <f>SUM('May 25'!L41)</f>
        <v>0</v>
      </c>
      <c r="Q44" s="108">
        <f>SUM('Pago Cuota MC 2025'!J41)</f>
        <v>0</v>
      </c>
      <c r="R44" s="119">
        <f>SUM(-P44,Q44)+Tabla3[[#This Row],[Saldo13]]</f>
        <v>-419.84224617784878</v>
      </c>
      <c r="S44" s="122">
        <f>SUM('Jun 25'!L41)</f>
        <v>0</v>
      </c>
      <c r="T44" s="108">
        <f>SUM('Pago Cuota MC 2025'!K41)</f>
        <v>0</v>
      </c>
      <c r="U44" s="119">
        <f>SUM(-S44,T44)+Tabla3[[#This Row],[Saldo132]]</f>
        <v>-419.84224617784878</v>
      </c>
      <c r="V44" s="122">
        <f>SUM('Jul 25'!L41)</f>
        <v>0</v>
      </c>
      <c r="W44" s="108">
        <f>SUM('Pago Cuota MC 2025'!L41)</f>
        <v>0</v>
      </c>
      <c r="X44" s="119">
        <f>SUM(-V44,W44)+Tabla3[[#This Row],[Saldo16]]</f>
        <v>-419.84224617784878</v>
      </c>
      <c r="Y44" s="122">
        <f>SUM('Ago 25'!L41)</f>
        <v>0</v>
      </c>
      <c r="Z44" s="108">
        <f>SUM('Pago Cuota MC 2025'!M41)</f>
        <v>0</v>
      </c>
      <c r="AA44" s="119">
        <f>SUM(-Y44,Z44)+Tabla3[[#This Row],[Saldo19]]</f>
        <v>-419.84224617784878</v>
      </c>
      <c r="AB44" s="122">
        <f>SUM('Sep 25'!L41)</f>
        <v>0</v>
      </c>
      <c r="AC44" s="108">
        <f>SUM('Pago Cuota MC 2025'!N41)</f>
        <v>0</v>
      </c>
      <c r="AD44" s="119">
        <f>SUM(-AB44,AC44)+Tabla3[[#This Row],[Saldo22]]</f>
        <v>-419.84224617784878</v>
      </c>
      <c r="AE44" s="122">
        <f>SUM('Oct 25'!L41)</f>
        <v>0</v>
      </c>
      <c r="AF44" s="108">
        <f>SUM('Pago Cuota MC 2025'!O41)</f>
        <v>0</v>
      </c>
      <c r="AG44" s="147">
        <f>SUM(-AE44,AF44)+Tabla3[[#This Row],[Saldo25]]</f>
        <v>-419.84224617784878</v>
      </c>
      <c r="AH44" s="122">
        <f>SUM('Nov 25'!L41)</f>
        <v>0</v>
      </c>
      <c r="AI44" s="108">
        <f>SUM('Pago Cuota MC 2025'!P41)</f>
        <v>0</v>
      </c>
      <c r="AJ44" s="150">
        <f>SUM(-AH44,AI44)+Tabla3[[#This Row],[Saldo28]]</f>
        <v>-419.84224617784878</v>
      </c>
      <c r="AK44" s="122">
        <f>SUM('Dic 25'!L41)</f>
        <v>0</v>
      </c>
      <c r="AL44" s="108">
        <f>SUM('Pago Cuota MC 2025'!Q41)</f>
        <v>0</v>
      </c>
      <c r="AM44" s="123">
        <f>SUM(-AK44,AL44)+Tabla3[[#This Row],[Saldo31]]</f>
        <v>-419.84224617784878</v>
      </c>
      <c r="AN44" s="130">
        <f t="shared" si="3"/>
        <v>-419.84224617784878</v>
      </c>
      <c r="AO44" s="29"/>
      <c r="AP44" s="29"/>
      <c r="AQ44" s="106">
        <f>SUM(Tabla3[[#This Row],[Saldo Anual]])</f>
        <v>-419.84224617784878</v>
      </c>
    </row>
    <row r="45" spans="1:45" ht="16.149999999999999" thickBot="1" x14ac:dyDescent="0.5">
      <c r="A45" s="281"/>
      <c r="B45" s="16" t="s">
        <v>4</v>
      </c>
      <c r="C45" s="116">
        <v>504</v>
      </c>
      <c r="D45" s="118">
        <f>SUM('Ene 25'!L42)-('Pago Cuota MC 2024'!F42)</f>
        <v>320.91030866585731</v>
      </c>
      <c r="E45" s="108">
        <f>SUM('Pago Cuota MC 2025'!F42)</f>
        <v>320.91000000000003</v>
      </c>
      <c r="F45" s="119">
        <f t="shared" si="2"/>
        <v>-3.0866585728972495E-4</v>
      </c>
      <c r="G45" s="118">
        <f>SUM('Feb 25'!L42)</f>
        <v>346.77856235403021</v>
      </c>
      <c r="H45" s="108">
        <f>SUM('Pago Cuota MC 2025'!G42)</f>
        <v>346.78</v>
      </c>
      <c r="I45" s="119">
        <f>SUM(-G45,H45)+Tabla3[[#This Row],[Saldo]]</f>
        <v>1.1289801124689802E-3</v>
      </c>
      <c r="J45" s="118">
        <f>SUM('Mar 25'!L42)</f>
        <v>348.40178173936744</v>
      </c>
      <c r="K45" s="108">
        <f>SUM('Pago Cuota MC 2025'!H42)</f>
        <v>348.4</v>
      </c>
      <c r="L45" s="119">
        <f>SUM(-J45,K45)+Tabla3[[#This Row],[Saldo4]]</f>
        <v>-6.5275925499008736E-4</v>
      </c>
      <c r="M45" s="122">
        <f>SUM('Abr 25'!L42)</f>
        <v>0</v>
      </c>
      <c r="N45" s="108">
        <f>SUM('Pago Cuota MC 2025'!I42)</f>
        <v>0</v>
      </c>
      <c r="O45" s="119">
        <f>SUM(-M45,N45)+Tabla3[[#This Row],[Saldo7]]</f>
        <v>-6.5275925499008736E-4</v>
      </c>
      <c r="P45" s="122">
        <f>SUM('May 25'!L42)</f>
        <v>0</v>
      </c>
      <c r="Q45" s="108">
        <f>SUM('Pago Cuota MC 2025'!J42)</f>
        <v>0</v>
      </c>
      <c r="R45" s="119">
        <f>SUM(-P45,Q45)+Tabla3[[#This Row],[Saldo13]]</f>
        <v>-6.5275925499008736E-4</v>
      </c>
      <c r="S45" s="122">
        <f>SUM('Jun 25'!L42)</f>
        <v>0</v>
      </c>
      <c r="T45" s="108">
        <f>SUM('Pago Cuota MC 2025'!K42)</f>
        <v>0</v>
      </c>
      <c r="U45" s="119">
        <f>SUM(-S45,T45)+Tabla3[[#This Row],[Saldo132]]</f>
        <v>-6.5275925499008736E-4</v>
      </c>
      <c r="V45" s="122">
        <f>SUM('Jul 25'!L42)</f>
        <v>0</v>
      </c>
      <c r="W45" s="108">
        <f>SUM('Pago Cuota MC 2025'!L42)</f>
        <v>0</v>
      </c>
      <c r="X45" s="119">
        <f>SUM(-V45,W45)+Tabla3[[#This Row],[Saldo16]]</f>
        <v>-6.5275925499008736E-4</v>
      </c>
      <c r="Y45" s="122">
        <f>SUM('Ago 25'!L42)</f>
        <v>0</v>
      </c>
      <c r="Z45" s="108">
        <f>SUM('Pago Cuota MC 2025'!M42)</f>
        <v>0</v>
      </c>
      <c r="AA45" s="119">
        <f>SUM(-Y45,Z45)+Tabla3[[#This Row],[Saldo19]]</f>
        <v>-6.5275925499008736E-4</v>
      </c>
      <c r="AB45" s="122">
        <f>SUM('Sep 25'!L42)</f>
        <v>0</v>
      </c>
      <c r="AC45" s="108">
        <f>SUM('Pago Cuota MC 2025'!N42)</f>
        <v>0</v>
      </c>
      <c r="AD45" s="119">
        <f>SUM(-AB45,AC45)+Tabla3[[#This Row],[Saldo22]]</f>
        <v>-6.5275925499008736E-4</v>
      </c>
      <c r="AE45" s="122">
        <f>SUM('Oct 25'!L42)</f>
        <v>0</v>
      </c>
      <c r="AF45" s="108">
        <f>SUM('Pago Cuota MC 2025'!O42)</f>
        <v>0</v>
      </c>
      <c r="AG45" s="147">
        <f>SUM(-AE45,AF45)+Tabla3[[#This Row],[Saldo25]]</f>
        <v>-6.5275925499008736E-4</v>
      </c>
      <c r="AH45" s="122">
        <f>SUM('Nov 25'!L42)</f>
        <v>0</v>
      </c>
      <c r="AI45" s="108">
        <f>SUM('Pago Cuota MC 2025'!P42)</f>
        <v>0</v>
      </c>
      <c r="AJ45" s="150">
        <f>SUM(-AH45,AI45)+Tabla3[[#This Row],[Saldo28]]</f>
        <v>-6.5275925499008736E-4</v>
      </c>
      <c r="AK45" s="122">
        <f>SUM('Dic 25'!L42)</f>
        <v>0</v>
      </c>
      <c r="AL45" s="108">
        <f>SUM('Pago Cuota MC 2025'!Q42)</f>
        <v>0</v>
      </c>
      <c r="AM45" s="123">
        <f>SUM(-AK45,AL45)+Tabla3[[#This Row],[Saldo31]]</f>
        <v>-6.5275925499008736E-4</v>
      </c>
      <c r="AN45" s="130">
        <f t="shared" si="3"/>
        <v>-6.5275925499008736E-4</v>
      </c>
      <c r="AO45" s="29"/>
      <c r="AP45" s="29"/>
      <c r="AQ45" s="106" t="s">
        <v>12</v>
      </c>
    </row>
    <row r="46" spans="1:45" ht="16.149999999999999" thickBot="1" x14ac:dyDescent="0.5">
      <c r="A46" s="282"/>
      <c r="B46" s="16" t="s">
        <v>5</v>
      </c>
      <c r="C46" s="116">
        <v>101</v>
      </c>
      <c r="D46" s="118">
        <f>SUM('Ene 25'!L43)-('Pago Cuota MC 2024'!F43)</f>
        <v>318.62193359871304</v>
      </c>
      <c r="E46" s="108">
        <f>SUM('Pago Cuota MC 2025'!F43)</f>
        <v>300</v>
      </c>
      <c r="F46" s="119">
        <f t="shared" si="2"/>
        <v>-18.621933598713042</v>
      </c>
      <c r="G46" s="118">
        <f>SUM('Feb 25'!L43)</f>
        <v>349.61362002990603</v>
      </c>
      <c r="H46" s="108">
        <f>SUM('Pago Cuota MC 2025'!G43)</f>
        <v>359</v>
      </c>
      <c r="I46" s="119">
        <f>SUM(-G46,H46)+Tabla3[[#This Row],[Saldo]]</f>
        <v>-9.2355536286190727</v>
      </c>
      <c r="J46" s="118">
        <f>SUM('Mar 25'!L43)</f>
        <v>349.88902830425297</v>
      </c>
      <c r="K46" s="108">
        <f>SUM('Pago Cuota MC 2025'!H43)</f>
        <v>0</v>
      </c>
      <c r="L46" s="119">
        <f>SUM(-J46,K46)+Tabla3[[#This Row],[Saldo4]]</f>
        <v>-359.12458193287205</v>
      </c>
      <c r="M46" s="122">
        <f>SUM('Abr 25'!L43)</f>
        <v>0</v>
      </c>
      <c r="N46" s="108">
        <f>SUM('Pago Cuota MC 2025'!I43)</f>
        <v>0</v>
      </c>
      <c r="O46" s="119">
        <f>SUM(-M46,N46)+Tabla3[[#This Row],[Saldo7]]</f>
        <v>-359.12458193287205</v>
      </c>
      <c r="P46" s="122">
        <f>SUM('May 25'!L43)</f>
        <v>0</v>
      </c>
      <c r="Q46" s="108">
        <f>SUM('Pago Cuota MC 2025'!J43)</f>
        <v>0</v>
      </c>
      <c r="R46" s="119">
        <f>SUM(-P46,Q46)+Tabla3[[#This Row],[Saldo13]]</f>
        <v>-359.12458193287205</v>
      </c>
      <c r="S46" s="122">
        <f>SUM('Jun 25'!L43)</f>
        <v>0</v>
      </c>
      <c r="T46" s="108">
        <f>SUM('Pago Cuota MC 2025'!K43)</f>
        <v>0</v>
      </c>
      <c r="U46" s="119">
        <f>SUM(-S46,T46)+Tabla3[[#This Row],[Saldo132]]</f>
        <v>-359.12458193287205</v>
      </c>
      <c r="V46" s="122">
        <f>SUM('Jul 25'!L43)</f>
        <v>0</v>
      </c>
      <c r="W46" s="108">
        <f>SUM('Pago Cuota MC 2025'!L43)</f>
        <v>0</v>
      </c>
      <c r="X46" s="119">
        <f>SUM(-V46,W46)+Tabla3[[#This Row],[Saldo16]]</f>
        <v>-359.12458193287205</v>
      </c>
      <c r="Y46" s="122">
        <f>SUM('Ago 25'!L43)</f>
        <v>0</v>
      </c>
      <c r="Z46" s="108">
        <f>SUM('Pago Cuota MC 2025'!M43)</f>
        <v>0</v>
      </c>
      <c r="AA46" s="119">
        <f>SUM(-Y46,Z46)+Tabla3[[#This Row],[Saldo19]]</f>
        <v>-359.12458193287205</v>
      </c>
      <c r="AB46" s="122">
        <f>SUM('Sep 25'!L43)</f>
        <v>0</v>
      </c>
      <c r="AC46" s="108">
        <f>SUM('Pago Cuota MC 2025'!N43)</f>
        <v>0</v>
      </c>
      <c r="AD46" s="119">
        <f>SUM(-AB46,AC46)+Tabla3[[#This Row],[Saldo22]]</f>
        <v>-359.12458193287205</v>
      </c>
      <c r="AE46" s="122">
        <f>SUM('Oct 25'!L43)</f>
        <v>0</v>
      </c>
      <c r="AF46" s="108">
        <f>SUM('Pago Cuota MC 2025'!O43)</f>
        <v>0</v>
      </c>
      <c r="AG46" s="147">
        <f>SUM(-AE46,AF46)+Tabla3[[#This Row],[Saldo25]]</f>
        <v>-359.12458193287205</v>
      </c>
      <c r="AH46" s="122">
        <f>SUM('Nov 25'!L43)</f>
        <v>0</v>
      </c>
      <c r="AI46" s="108">
        <f>SUM('Pago Cuota MC 2025'!P43)</f>
        <v>0</v>
      </c>
      <c r="AJ46" s="150">
        <f>SUM(-AH46,AI46)+Tabla3[[#This Row],[Saldo28]]</f>
        <v>-359.12458193287205</v>
      </c>
      <c r="AK46" s="122">
        <f>SUM('Dic 25'!L43)</f>
        <v>0</v>
      </c>
      <c r="AL46" s="108">
        <f>SUM('Pago Cuota MC 2025'!Q43)</f>
        <v>0</v>
      </c>
      <c r="AM46" s="123">
        <f>SUM(-AK46,AL46)+Tabla3[[#This Row],[Saldo31]]</f>
        <v>-359.12458193287205</v>
      </c>
      <c r="AN46" s="130">
        <f t="shared" si="3"/>
        <v>-359.12458193287205</v>
      </c>
      <c r="AO46" s="29"/>
      <c r="AP46" s="29"/>
      <c r="AQ46" s="106">
        <f>SUM(Tabla3[[#This Row],[Saldo Anual]])</f>
        <v>-359.12458193287205</v>
      </c>
    </row>
    <row r="47" spans="1:45" ht="16.149999999999999" thickBot="1" x14ac:dyDescent="0.5">
      <c r="A47" s="282"/>
      <c r="B47" s="16" t="s">
        <v>5</v>
      </c>
      <c r="C47" s="116">
        <v>102</v>
      </c>
      <c r="D47" s="118">
        <f>SUM('Ene 25'!L44)-('Pago Cuota MC 2024'!F44)</f>
        <v>359.25513249381009</v>
      </c>
      <c r="E47" s="108">
        <f>SUM('Pago Cuota MC 2025'!F44)</f>
        <v>359.26</v>
      </c>
      <c r="F47" s="119">
        <f t="shared" si="2"/>
        <v>4.8675061898961758E-3</v>
      </c>
      <c r="G47" s="118">
        <f>SUM('Feb 25'!L44)</f>
        <v>412.42676685417263</v>
      </c>
      <c r="H47" s="108">
        <f>SUM('Pago Cuota MC 2025'!G44)</f>
        <v>412.42</v>
      </c>
      <c r="I47" s="119">
        <f>SUM(-G47,H47)+Tabla3[[#This Row],[Saldo]]</f>
        <v>-1.8993479827145165E-3</v>
      </c>
      <c r="J47" s="118">
        <f>SUM('Mar 25'!L44)</f>
        <v>431.38856625408937</v>
      </c>
      <c r="K47" s="108">
        <f>SUM('Pago Cuota MC 2025'!H44)</f>
        <v>0</v>
      </c>
      <c r="L47" s="119">
        <f>SUM(-J47,K47)+Tabla3[[#This Row],[Saldo4]]</f>
        <v>-431.39046560207208</v>
      </c>
      <c r="M47" s="122">
        <f>SUM('Abr 25'!L44)</f>
        <v>0</v>
      </c>
      <c r="N47" s="108">
        <f>SUM('Pago Cuota MC 2025'!I44)</f>
        <v>0</v>
      </c>
      <c r="O47" s="119">
        <f>SUM(-M47,N47)+Tabla3[[#This Row],[Saldo7]]</f>
        <v>-431.39046560207208</v>
      </c>
      <c r="P47" s="122">
        <f>SUM('May 25'!L44)</f>
        <v>0</v>
      </c>
      <c r="Q47" s="108">
        <f>SUM('Pago Cuota MC 2025'!J44)</f>
        <v>0</v>
      </c>
      <c r="R47" s="119">
        <f>SUM(-P47,Q47)+Tabla3[[#This Row],[Saldo13]]</f>
        <v>-431.39046560207208</v>
      </c>
      <c r="S47" s="122">
        <f>SUM('Jun 25'!L44)</f>
        <v>0</v>
      </c>
      <c r="T47" s="108">
        <f>SUM('Pago Cuota MC 2025'!K44)</f>
        <v>0</v>
      </c>
      <c r="U47" s="119">
        <f>SUM(-S47,T47)+Tabla3[[#This Row],[Saldo132]]</f>
        <v>-431.39046560207208</v>
      </c>
      <c r="V47" s="122">
        <f>SUM('Jul 25'!L44)</f>
        <v>0</v>
      </c>
      <c r="W47" s="108">
        <f>SUM('Pago Cuota MC 2025'!L44)</f>
        <v>0</v>
      </c>
      <c r="X47" s="119">
        <f>SUM(-V47,W47)+Tabla3[[#This Row],[Saldo16]]</f>
        <v>-431.39046560207208</v>
      </c>
      <c r="Y47" s="122">
        <f>SUM('Ago 25'!L44)</f>
        <v>0</v>
      </c>
      <c r="Z47" s="108">
        <f>SUM('Pago Cuota MC 2025'!M44)</f>
        <v>0</v>
      </c>
      <c r="AA47" s="119">
        <f>SUM(-Y47,Z47)+Tabla3[[#This Row],[Saldo19]]</f>
        <v>-431.39046560207208</v>
      </c>
      <c r="AB47" s="122">
        <f>SUM('Sep 25'!L44)</f>
        <v>0</v>
      </c>
      <c r="AC47" s="108">
        <f>SUM('Pago Cuota MC 2025'!N44)</f>
        <v>0</v>
      </c>
      <c r="AD47" s="119">
        <f>SUM(-AB47,AC47)+Tabla3[[#This Row],[Saldo22]]</f>
        <v>-431.39046560207208</v>
      </c>
      <c r="AE47" s="122">
        <f>SUM('Oct 25'!L44)</f>
        <v>0</v>
      </c>
      <c r="AF47" s="108">
        <f>SUM('Pago Cuota MC 2025'!O44)</f>
        <v>0</v>
      </c>
      <c r="AG47" s="147">
        <f>SUM(-AE47,AF47)+Tabla3[[#This Row],[Saldo25]]</f>
        <v>-431.39046560207208</v>
      </c>
      <c r="AH47" s="122">
        <f>SUM('Nov 25'!L44)</f>
        <v>0</v>
      </c>
      <c r="AI47" s="108">
        <f>SUM('Pago Cuota MC 2025'!P44)</f>
        <v>0</v>
      </c>
      <c r="AJ47" s="150">
        <f>SUM(-AH47,AI47)+Tabla3[[#This Row],[Saldo28]]</f>
        <v>-431.39046560207208</v>
      </c>
      <c r="AK47" s="122">
        <f>SUM('Dic 25'!L44)</f>
        <v>0</v>
      </c>
      <c r="AL47" s="108">
        <f>SUM('Pago Cuota MC 2025'!Q44)</f>
        <v>0</v>
      </c>
      <c r="AM47" s="123">
        <f>SUM(-AK47,AL47)+Tabla3[[#This Row],[Saldo31]]</f>
        <v>-431.39046560207208</v>
      </c>
      <c r="AN47" s="130">
        <f t="shared" si="3"/>
        <v>-431.39046560207208</v>
      </c>
      <c r="AO47" s="29"/>
      <c r="AP47" s="29"/>
      <c r="AQ47" s="106">
        <f>SUM(Tabla3[[#This Row],[Saldo Anual]])</f>
        <v>-431.39046560207208</v>
      </c>
    </row>
    <row r="48" spans="1:45" ht="16.149999999999999" thickBot="1" x14ac:dyDescent="0.5">
      <c r="A48" s="282"/>
      <c r="B48" s="16" t="s">
        <v>5</v>
      </c>
      <c r="C48" s="116">
        <v>103</v>
      </c>
      <c r="D48" s="118">
        <f>SUM('Ene 25'!L45)-('Pago Cuota MC 2024'!F45)</f>
        <v>314.17401209275266</v>
      </c>
      <c r="E48" s="108">
        <f>SUM('Pago Cuota MC 2025'!F45)</f>
        <v>314.17</v>
      </c>
      <c r="F48" s="119">
        <f t="shared" si="2"/>
        <v>-4.0120927526459127E-3</v>
      </c>
      <c r="G48" s="118">
        <f>SUM('Feb 25'!L45)</f>
        <v>334.72272398889208</v>
      </c>
      <c r="H48" s="108">
        <f>SUM('Pago Cuota MC 2025'!G45)</f>
        <v>334.73</v>
      </c>
      <c r="I48" s="119">
        <f>SUM(-G48,H48)+Tabla3[[#This Row],[Saldo]]</f>
        <v>3.2639183552873874E-3</v>
      </c>
      <c r="J48" s="118">
        <f>SUM('Mar 25'!L45)</f>
        <v>337.62908043075242</v>
      </c>
      <c r="K48" s="108">
        <f>SUM('Pago Cuota MC 2025'!H45)</f>
        <v>0</v>
      </c>
      <c r="L48" s="119">
        <f>SUM(-J48,K48)+Tabla3[[#This Row],[Saldo4]]</f>
        <v>-337.62581651239714</v>
      </c>
      <c r="M48" s="122">
        <f>SUM('Abr 25'!L45)</f>
        <v>0</v>
      </c>
      <c r="N48" s="108">
        <f>SUM('Pago Cuota MC 2025'!I45)</f>
        <v>0</v>
      </c>
      <c r="O48" s="119">
        <f>SUM(-M48,N48)+Tabla3[[#This Row],[Saldo7]]</f>
        <v>-337.62581651239714</v>
      </c>
      <c r="P48" s="122">
        <f>SUM('May 25'!L45)</f>
        <v>0</v>
      </c>
      <c r="Q48" s="108">
        <f>SUM('Pago Cuota MC 2025'!J45)</f>
        <v>0</v>
      </c>
      <c r="R48" s="119">
        <f>SUM(-P48,Q48)+Tabla3[[#This Row],[Saldo13]]</f>
        <v>-337.62581651239714</v>
      </c>
      <c r="S48" s="122">
        <f>SUM('Jun 25'!L45)</f>
        <v>0</v>
      </c>
      <c r="T48" s="108">
        <f>SUM('Pago Cuota MC 2025'!K45)</f>
        <v>0</v>
      </c>
      <c r="U48" s="119">
        <f>SUM(-S48,T48)+Tabla3[[#This Row],[Saldo132]]</f>
        <v>-337.62581651239714</v>
      </c>
      <c r="V48" s="122">
        <f>SUM('Jul 25'!L45)</f>
        <v>0</v>
      </c>
      <c r="W48" s="108">
        <f>SUM('Pago Cuota MC 2025'!L45)</f>
        <v>0</v>
      </c>
      <c r="X48" s="119">
        <f>SUM(-V48,W48)+Tabla3[[#This Row],[Saldo16]]</f>
        <v>-337.62581651239714</v>
      </c>
      <c r="Y48" s="122">
        <f>SUM('Ago 25'!L45)</f>
        <v>0</v>
      </c>
      <c r="Z48" s="108">
        <f>SUM('Pago Cuota MC 2025'!M45)</f>
        <v>0</v>
      </c>
      <c r="AA48" s="119">
        <f>SUM(-Y48,Z48)+Tabla3[[#This Row],[Saldo19]]</f>
        <v>-337.62581651239714</v>
      </c>
      <c r="AB48" s="122">
        <f>SUM('Sep 25'!L45)</f>
        <v>0</v>
      </c>
      <c r="AC48" s="108">
        <f>SUM('Pago Cuota MC 2025'!N45)</f>
        <v>0</v>
      </c>
      <c r="AD48" s="119">
        <f>SUM(-AB48,AC48)+Tabla3[[#This Row],[Saldo22]]</f>
        <v>-337.62581651239714</v>
      </c>
      <c r="AE48" s="122">
        <f>SUM('Oct 25'!L45)</f>
        <v>0</v>
      </c>
      <c r="AF48" s="108">
        <f>SUM('Pago Cuota MC 2025'!O45)</f>
        <v>0</v>
      </c>
      <c r="AG48" s="147">
        <f>SUM(-AE48,AF48)+Tabla3[[#This Row],[Saldo25]]</f>
        <v>-337.62581651239714</v>
      </c>
      <c r="AH48" s="122">
        <f>SUM('Nov 25'!L45)</f>
        <v>0</v>
      </c>
      <c r="AI48" s="108">
        <f>SUM('Pago Cuota MC 2025'!P45)</f>
        <v>0</v>
      </c>
      <c r="AJ48" s="150">
        <f>SUM(-AH48,AI48)+Tabla3[[#This Row],[Saldo28]]</f>
        <v>-337.62581651239714</v>
      </c>
      <c r="AK48" s="122">
        <f>SUM('Dic 25'!L45)</f>
        <v>0</v>
      </c>
      <c r="AL48" s="108">
        <f>SUM('Pago Cuota MC 2025'!Q45)</f>
        <v>0</v>
      </c>
      <c r="AM48" s="123">
        <f>SUM(-AK48,AL48)+Tabla3[[#This Row],[Saldo31]]</f>
        <v>-337.62581651239714</v>
      </c>
      <c r="AN48" s="130">
        <f t="shared" si="3"/>
        <v>-337.62581651239714</v>
      </c>
      <c r="AO48" s="29"/>
      <c r="AP48" s="29"/>
      <c r="AQ48" s="106">
        <f>SUM(Tabla3[[#This Row],[Saldo Anual]])</f>
        <v>-337.62581651239714</v>
      </c>
    </row>
    <row r="49" spans="1:44" ht="16.149999999999999" thickBot="1" x14ac:dyDescent="0.5">
      <c r="A49" s="282"/>
      <c r="B49" s="16" t="s">
        <v>5</v>
      </c>
      <c r="C49" s="116">
        <v>104</v>
      </c>
      <c r="D49" s="118">
        <f>SUM('Ene 25'!L46)-('Pago Cuota MC 2024'!F46)</f>
        <v>-119.41959234827863</v>
      </c>
      <c r="E49" s="108">
        <f>SUM('Pago Cuota MC 2025'!F46)</f>
        <v>0</v>
      </c>
      <c r="F49" s="119">
        <f t="shared" si="2"/>
        <v>119.41959234827863</v>
      </c>
      <c r="G49" s="118">
        <f>SUM('Feb 25'!L46)</f>
        <v>372.92365976217604</v>
      </c>
      <c r="H49" s="108">
        <f>SUM('Pago Cuota MC 2025'!G46)</f>
        <v>500</v>
      </c>
      <c r="I49" s="119">
        <f>SUM(-G49,H49)+Tabla3[[#This Row],[Saldo]]</f>
        <v>246.49593258610258</v>
      </c>
      <c r="J49" s="118">
        <f>SUM('Mar 25'!L46)</f>
        <v>362.06241685387124</v>
      </c>
      <c r="K49" s="108">
        <f>SUM('Pago Cuota MC 2025'!H46)</f>
        <v>0</v>
      </c>
      <c r="L49" s="119">
        <f>SUM(-J49,K49)+Tabla3[[#This Row],[Saldo4]]</f>
        <v>-115.56648426776866</v>
      </c>
      <c r="M49" s="122">
        <f>SUM('Abr 25'!L46)</f>
        <v>0</v>
      </c>
      <c r="N49" s="108">
        <f>SUM('Pago Cuota MC 2025'!I46)</f>
        <v>0</v>
      </c>
      <c r="O49" s="119">
        <f>SUM(-M49,N49)+Tabla3[[#This Row],[Saldo7]]</f>
        <v>-115.56648426776866</v>
      </c>
      <c r="P49" s="122">
        <f>SUM('May 25'!L46)</f>
        <v>0</v>
      </c>
      <c r="Q49" s="108">
        <f>SUM('Pago Cuota MC 2025'!J46)</f>
        <v>0</v>
      </c>
      <c r="R49" s="119">
        <f>SUM(-P49,Q49)+Tabla3[[#This Row],[Saldo13]]</f>
        <v>-115.56648426776866</v>
      </c>
      <c r="S49" s="122">
        <f>SUM('Jun 25'!L46)</f>
        <v>0</v>
      </c>
      <c r="T49" s="108">
        <f>SUM('Pago Cuota MC 2025'!K46)</f>
        <v>0</v>
      </c>
      <c r="U49" s="119">
        <f>SUM(-S49,T49)+Tabla3[[#This Row],[Saldo132]]</f>
        <v>-115.56648426776866</v>
      </c>
      <c r="V49" s="122">
        <f>SUM('Jul 25'!L46)</f>
        <v>0</v>
      </c>
      <c r="W49" s="108">
        <f>SUM('Pago Cuota MC 2025'!L46)</f>
        <v>0</v>
      </c>
      <c r="X49" s="119">
        <f>SUM(-V49,W49)+Tabla3[[#This Row],[Saldo16]]</f>
        <v>-115.56648426776866</v>
      </c>
      <c r="Y49" s="122">
        <f>SUM('Ago 25'!L46)</f>
        <v>0</v>
      </c>
      <c r="Z49" s="108">
        <f>SUM('Pago Cuota MC 2025'!M46)</f>
        <v>0</v>
      </c>
      <c r="AA49" s="119">
        <f>SUM(-Y49,Z49)+Tabla3[[#This Row],[Saldo19]]</f>
        <v>-115.56648426776866</v>
      </c>
      <c r="AB49" s="122">
        <f>SUM('Sep 25'!L46)</f>
        <v>0</v>
      </c>
      <c r="AC49" s="108">
        <f>SUM('Pago Cuota MC 2025'!N46)</f>
        <v>0</v>
      </c>
      <c r="AD49" s="119">
        <f>SUM(-AB49,AC49)+Tabla3[[#This Row],[Saldo22]]</f>
        <v>-115.56648426776866</v>
      </c>
      <c r="AE49" s="122">
        <f>SUM('Oct 25'!L46)</f>
        <v>0</v>
      </c>
      <c r="AF49" s="108">
        <f>SUM('Pago Cuota MC 2025'!O46)</f>
        <v>0</v>
      </c>
      <c r="AG49" s="147">
        <f>SUM(-AE49,AF49)+Tabla3[[#This Row],[Saldo25]]</f>
        <v>-115.56648426776866</v>
      </c>
      <c r="AH49" s="122">
        <f>SUM('Nov 25'!L46)</f>
        <v>0</v>
      </c>
      <c r="AI49" s="108">
        <f>SUM('Pago Cuota MC 2025'!P46)</f>
        <v>0</v>
      </c>
      <c r="AJ49" s="150">
        <f>SUM(-AH49,AI49)+Tabla3[[#This Row],[Saldo28]]</f>
        <v>-115.56648426776866</v>
      </c>
      <c r="AK49" s="122">
        <f>SUM('Dic 25'!L46)</f>
        <v>0</v>
      </c>
      <c r="AL49" s="108">
        <f>SUM('Pago Cuota MC 2025'!Q46)</f>
        <v>0</v>
      </c>
      <c r="AM49" s="123">
        <f>SUM(-AK49,AL49)+Tabla3[[#This Row],[Saldo31]]</f>
        <v>-115.56648426776866</v>
      </c>
      <c r="AN49" s="130">
        <f t="shared" si="3"/>
        <v>-115.56648426776866</v>
      </c>
      <c r="AO49" s="29"/>
      <c r="AP49" s="29"/>
      <c r="AQ49" s="106">
        <f>SUM(Tabla3[[#This Row],[Saldo Anual]])</f>
        <v>-115.56648426776866</v>
      </c>
    </row>
    <row r="50" spans="1:44" ht="16.149999999999999" thickBot="1" x14ac:dyDescent="0.5">
      <c r="A50" s="282"/>
      <c r="B50" s="16" t="s">
        <v>5</v>
      </c>
      <c r="C50" s="116">
        <v>201</v>
      </c>
      <c r="D50" s="118">
        <f>SUM('Ene 25'!L47)-('Pago Cuota MC 2024'!F47)</f>
        <v>358.98104892111877</v>
      </c>
      <c r="E50" s="108">
        <f>SUM('Pago Cuota MC 2025'!F47)</f>
        <v>358.98</v>
      </c>
      <c r="F50" s="119">
        <f t="shared" si="2"/>
        <v>-1.0489211187518777E-3</v>
      </c>
      <c r="G50" s="118">
        <f>SUM('Feb 25'!L47)</f>
        <v>406.84268083879238</v>
      </c>
      <c r="H50" s="108">
        <f>SUM('Pago Cuota MC 2025'!G47)</f>
        <v>406.84</v>
      </c>
      <c r="I50" s="119">
        <f>SUM(-G50,H50)+Tabla3[[#This Row],[Saldo]]</f>
        <v>-3.7297599111525415E-3</v>
      </c>
      <c r="J50" s="118">
        <f>SUM('Mar 25'!L47)</f>
        <v>470.58420191384943</v>
      </c>
      <c r="K50" s="108">
        <f>SUM('Pago Cuota MC 2025'!H47)</f>
        <v>470.59</v>
      </c>
      <c r="L50" s="119">
        <f>SUM(-J50,K50)+Tabla3[[#This Row],[Saldo4]]</f>
        <v>2.0683262393959012E-3</v>
      </c>
      <c r="M50" s="122">
        <f>SUM('Abr 25'!L47)</f>
        <v>0</v>
      </c>
      <c r="N50" s="108">
        <f>SUM('Pago Cuota MC 2025'!I47)</f>
        <v>0</v>
      </c>
      <c r="O50" s="119">
        <f>SUM(-M50,N50)+Tabla3[[#This Row],[Saldo7]]</f>
        <v>2.0683262393959012E-3</v>
      </c>
      <c r="P50" s="122">
        <f>SUM('May 25'!L47)</f>
        <v>0</v>
      </c>
      <c r="Q50" s="108">
        <f>SUM('Pago Cuota MC 2025'!J47)</f>
        <v>0</v>
      </c>
      <c r="R50" s="119">
        <f>SUM(-P50,Q50)+Tabla3[[#This Row],[Saldo13]]</f>
        <v>2.0683262393959012E-3</v>
      </c>
      <c r="S50" s="122">
        <f>SUM('Jun 25'!L47)</f>
        <v>0</v>
      </c>
      <c r="T50" s="108">
        <f>SUM('Pago Cuota MC 2025'!K47)</f>
        <v>0</v>
      </c>
      <c r="U50" s="119">
        <f>SUM(-S50,T50)+Tabla3[[#This Row],[Saldo132]]</f>
        <v>2.0683262393959012E-3</v>
      </c>
      <c r="V50" s="122">
        <f>SUM('Jul 25'!L47)</f>
        <v>0</v>
      </c>
      <c r="W50" s="108">
        <f>SUM('Pago Cuota MC 2025'!L47)</f>
        <v>0</v>
      </c>
      <c r="X50" s="119">
        <f>SUM(-V50,W50)+Tabla3[[#This Row],[Saldo16]]</f>
        <v>2.0683262393959012E-3</v>
      </c>
      <c r="Y50" s="122">
        <f>SUM('Ago 25'!L47)</f>
        <v>0</v>
      </c>
      <c r="Z50" s="108">
        <f>SUM('Pago Cuota MC 2025'!M47)</f>
        <v>0</v>
      </c>
      <c r="AA50" s="119">
        <f>SUM(-Y50,Z50)+Tabla3[[#This Row],[Saldo19]]</f>
        <v>2.0683262393959012E-3</v>
      </c>
      <c r="AB50" s="122">
        <f>SUM('Sep 25'!L47)</f>
        <v>0</v>
      </c>
      <c r="AC50" s="108">
        <f>SUM('Pago Cuota MC 2025'!N47)</f>
        <v>0</v>
      </c>
      <c r="AD50" s="119">
        <f>SUM(-AB50,AC50)+Tabla3[[#This Row],[Saldo22]]</f>
        <v>2.0683262393959012E-3</v>
      </c>
      <c r="AE50" s="122">
        <f>SUM('Oct 25'!L47)</f>
        <v>0</v>
      </c>
      <c r="AF50" s="108">
        <f>SUM('Pago Cuota MC 2025'!O47)</f>
        <v>0</v>
      </c>
      <c r="AG50" s="147">
        <f>SUM(-AE50,AF50)+Tabla3[[#This Row],[Saldo25]]</f>
        <v>2.0683262393959012E-3</v>
      </c>
      <c r="AH50" s="122">
        <f>SUM('Nov 25'!L47)</f>
        <v>0</v>
      </c>
      <c r="AI50" s="108">
        <f>SUM('Pago Cuota MC 2025'!P47)</f>
        <v>0</v>
      </c>
      <c r="AJ50" s="150">
        <f>SUM(-AH50,AI50)+Tabla3[[#This Row],[Saldo28]]</f>
        <v>2.0683262393959012E-3</v>
      </c>
      <c r="AK50" s="122">
        <f>SUM('Dic 25'!L47)</f>
        <v>0</v>
      </c>
      <c r="AL50" s="108">
        <f>SUM('Pago Cuota MC 2025'!Q47)</f>
        <v>0</v>
      </c>
      <c r="AM50" s="123">
        <f>SUM(-AK50,AL50)+Tabla3[[#This Row],[Saldo31]]</f>
        <v>2.0683262393959012E-3</v>
      </c>
      <c r="AN50" s="130">
        <f t="shared" si="3"/>
        <v>2.0683262393959012E-3</v>
      </c>
      <c r="AO50" s="29"/>
      <c r="AP50" s="29"/>
      <c r="AQ50" s="106" t="s">
        <v>12</v>
      </c>
    </row>
    <row r="51" spans="1:44" ht="16.149999999999999" thickBot="1" x14ac:dyDescent="0.5">
      <c r="A51" s="282"/>
      <c r="B51" s="16" t="s">
        <v>5</v>
      </c>
      <c r="C51" s="116">
        <v>202</v>
      </c>
      <c r="D51" s="118">
        <f>SUM('Ene 25'!L48)-('Pago Cuota MC 2024'!F48)</f>
        <v>564.87979014485541</v>
      </c>
      <c r="E51" s="108">
        <f>SUM('Pago Cuota MC 2025'!F48)</f>
        <v>0</v>
      </c>
      <c r="F51" s="119">
        <f t="shared" si="2"/>
        <v>-564.87979014485541</v>
      </c>
      <c r="G51" s="118">
        <f>SUM('Feb 25'!L48)</f>
        <v>450.23379462403875</v>
      </c>
      <c r="H51" s="108">
        <f>SUM('Pago Cuota MC 2025'!G48)</f>
        <v>0</v>
      </c>
      <c r="I51" s="119">
        <f>SUM(-G51,H51)+Tabla3[[#This Row],[Saldo]]</f>
        <v>-1015.1135847688942</v>
      </c>
      <c r="J51" s="118">
        <f>SUM('Mar 25'!L48)</f>
        <v>434.75103991821152</v>
      </c>
      <c r="K51" s="108">
        <f>SUM('Pago Cuota MC 2025'!H48)</f>
        <v>0</v>
      </c>
      <c r="L51" s="119">
        <f>SUM(-J51,K51)+Tabla3[[#This Row],[Saldo4]]</f>
        <v>-1449.8646246871058</v>
      </c>
      <c r="M51" s="122">
        <f>SUM('Abr 25'!L48)</f>
        <v>0</v>
      </c>
      <c r="N51" s="108">
        <f>SUM('Pago Cuota MC 2025'!I48)</f>
        <v>0</v>
      </c>
      <c r="O51" s="119">
        <f>SUM(-M51,N51)+Tabla3[[#This Row],[Saldo7]]</f>
        <v>-1449.8646246871058</v>
      </c>
      <c r="P51" s="122">
        <f>SUM('May 25'!L48)</f>
        <v>0</v>
      </c>
      <c r="Q51" s="108">
        <f>SUM('Pago Cuota MC 2025'!J48)</f>
        <v>0</v>
      </c>
      <c r="R51" s="119">
        <f>SUM(-P51,Q51)+Tabla3[[#This Row],[Saldo13]]</f>
        <v>-1449.8646246871058</v>
      </c>
      <c r="S51" s="122">
        <f>SUM('Jun 25'!L48)</f>
        <v>0</v>
      </c>
      <c r="T51" s="108">
        <f>SUM('Pago Cuota MC 2025'!K48)</f>
        <v>0</v>
      </c>
      <c r="U51" s="119">
        <f>SUM(-S51,T51)+Tabla3[[#This Row],[Saldo132]]</f>
        <v>-1449.8646246871058</v>
      </c>
      <c r="V51" s="122">
        <f>SUM('Jul 25'!L48)</f>
        <v>0</v>
      </c>
      <c r="W51" s="108">
        <f>SUM('Pago Cuota MC 2025'!L48)</f>
        <v>0</v>
      </c>
      <c r="X51" s="119">
        <f>SUM(-V51,W51)+Tabla3[[#This Row],[Saldo16]]</f>
        <v>-1449.8646246871058</v>
      </c>
      <c r="Y51" s="122">
        <f>SUM('Ago 25'!L48)</f>
        <v>0</v>
      </c>
      <c r="Z51" s="108">
        <f>SUM('Pago Cuota MC 2025'!M48)</f>
        <v>0</v>
      </c>
      <c r="AA51" s="119">
        <f>SUM(-Y51,Z51)+Tabla3[[#This Row],[Saldo19]]</f>
        <v>-1449.8646246871058</v>
      </c>
      <c r="AB51" s="122">
        <f>SUM('Sep 25'!L48)</f>
        <v>0</v>
      </c>
      <c r="AC51" s="108">
        <f>SUM('Pago Cuota MC 2025'!N48)</f>
        <v>0</v>
      </c>
      <c r="AD51" s="119">
        <f>SUM(-AB51,AC51)+Tabla3[[#This Row],[Saldo22]]</f>
        <v>-1449.8646246871058</v>
      </c>
      <c r="AE51" s="122">
        <f>SUM('Oct 25'!L48)</f>
        <v>0</v>
      </c>
      <c r="AF51" s="108">
        <f>SUM('Pago Cuota MC 2025'!O48)</f>
        <v>0</v>
      </c>
      <c r="AG51" s="147">
        <f>SUM(-AE51,AF51)+Tabla3[[#This Row],[Saldo25]]</f>
        <v>-1449.8646246871058</v>
      </c>
      <c r="AH51" s="122">
        <f>SUM('Nov 25'!L48)</f>
        <v>0</v>
      </c>
      <c r="AI51" s="108">
        <f>SUM('Pago Cuota MC 2025'!P48)</f>
        <v>0</v>
      </c>
      <c r="AJ51" s="150">
        <f>SUM(-AH51,AI51)+Tabla3[[#This Row],[Saldo28]]</f>
        <v>-1449.8646246871058</v>
      </c>
      <c r="AK51" s="122">
        <f>SUM('Dic 25'!L48)</f>
        <v>0</v>
      </c>
      <c r="AL51" s="108">
        <f>SUM('Pago Cuota MC 2025'!Q48)</f>
        <v>0</v>
      </c>
      <c r="AM51" s="123">
        <f>SUM(-AK51,AL51)+Tabla3[[#This Row],[Saldo31]]</f>
        <v>-1449.8646246871058</v>
      </c>
      <c r="AN51" s="130">
        <f t="shared" si="3"/>
        <v>-1449.8646246871058</v>
      </c>
      <c r="AO51" s="29"/>
      <c r="AP51" s="29"/>
      <c r="AQ51" s="106">
        <f>SUM(Tabla3[[#This Row],[Saldo Anual]])</f>
        <v>-1449.8646246871058</v>
      </c>
      <c r="AR51" t="s">
        <v>12</v>
      </c>
    </row>
    <row r="52" spans="1:44" ht="16.149999999999999" thickBot="1" x14ac:dyDescent="0.5">
      <c r="A52" s="282"/>
      <c r="B52" s="16" t="s">
        <v>5</v>
      </c>
      <c r="C52" s="116">
        <v>203</v>
      </c>
      <c r="D52" s="118">
        <f>SUM('Ene 25'!L49)-('Pago Cuota MC 2024'!F49)</f>
        <v>340.20585417363566</v>
      </c>
      <c r="E52" s="108">
        <f>SUM('Pago Cuota MC 2025'!F49)</f>
        <v>340.21</v>
      </c>
      <c r="F52" s="119">
        <f t="shared" si="2"/>
        <v>4.1458263643221471E-3</v>
      </c>
      <c r="G52" s="118">
        <f>SUM('Feb 25'!L49)</f>
        <v>365.42737622472231</v>
      </c>
      <c r="H52" s="108">
        <f>SUM('Pago Cuota MC 2025'!G49)</f>
        <v>365.42</v>
      </c>
      <c r="I52" s="119">
        <f>SUM(-G52,H52)+Tabla3[[#This Row],[Saldo]]</f>
        <v>-3.2303983579708984E-3</v>
      </c>
      <c r="J52" s="118">
        <f>SUM('Mar 25'!L49)</f>
        <v>383.15535027808062</v>
      </c>
      <c r="K52" s="108">
        <f>SUM('Pago Cuota MC 2025'!H49)</f>
        <v>0</v>
      </c>
      <c r="L52" s="119">
        <f>SUM(-J52,K52)+Tabla3[[#This Row],[Saldo4]]</f>
        <v>-383.15858067643859</v>
      </c>
      <c r="M52" s="122">
        <f>SUM('Abr 25'!L49)</f>
        <v>0</v>
      </c>
      <c r="N52" s="108">
        <f>SUM('Pago Cuota MC 2025'!I49)</f>
        <v>0</v>
      </c>
      <c r="O52" s="119">
        <f>SUM(-M52,N52)+Tabla3[[#This Row],[Saldo7]]</f>
        <v>-383.15858067643859</v>
      </c>
      <c r="P52" s="122">
        <f>SUM('May 25'!L49)</f>
        <v>0</v>
      </c>
      <c r="Q52" s="108">
        <f>SUM('Pago Cuota MC 2025'!J49)</f>
        <v>0</v>
      </c>
      <c r="R52" s="119">
        <f>SUM(-P52,Q52)+Tabla3[[#This Row],[Saldo13]]</f>
        <v>-383.15858067643859</v>
      </c>
      <c r="S52" s="122">
        <f>SUM('Jun 25'!L49)</f>
        <v>0</v>
      </c>
      <c r="T52" s="108">
        <f>SUM('Pago Cuota MC 2025'!K49)</f>
        <v>0</v>
      </c>
      <c r="U52" s="119">
        <f>SUM(-S52,T52)+Tabla3[[#This Row],[Saldo132]]</f>
        <v>-383.15858067643859</v>
      </c>
      <c r="V52" s="122">
        <f>SUM('Jul 25'!L49)</f>
        <v>0</v>
      </c>
      <c r="W52" s="108">
        <f>SUM('Pago Cuota MC 2025'!L49)</f>
        <v>0</v>
      </c>
      <c r="X52" s="119">
        <f>SUM(-V52,W52)+Tabla3[[#This Row],[Saldo16]]</f>
        <v>-383.15858067643859</v>
      </c>
      <c r="Y52" s="122">
        <f>SUM('Ago 25'!L49)</f>
        <v>0</v>
      </c>
      <c r="Z52" s="108">
        <f>SUM('Pago Cuota MC 2025'!M49)</f>
        <v>0</v>
      </c>
      <c r="AA52" s="119">
        <f>SUM(-Y52,Z52)+Tabla3[[#This Row],[Saldo19]]</f>
        <v>-383.15858067643859</v>
      </c>
      <c r="AB52" s="122">
        <f>SUM('Sep 25'!L49)</f>
        <v>0</v>
      </c>
      <c r="AC52" s="108">
        <f>SUM('Pago Cuota MC 2025'!N49)</f>
        <v>0</v>
      </c>
      <c r="AD52" s="119">
        <f>SUM(-AB52,AC52)+Tabla3[[#This Row],[Saldo22]]</f>
        <v>-383.15858067643859</v>
      </c>
      <c r="AE52" s="122">
        <f>SUM('Oct 25'!L49)</f>
        <v>0</v>
      </c>
      <c r="AF52" s="108">
        <f>SUM('Pago Cuota MC 2025'!O49)</f>
        <v>0</v>
      </c>
      <c r="AG52" s="147">
        <f>SUM(-AE52,AF52)+Tabla3[[#This Row],[Saldo25]]</f>
        <v>-383.15858067643859</v>
      </c>
      <c r="AH52" s="122">
        <f>SUM('Nov 25'!L49)</f>
        <v>0</v>
      </c>
      <c r="AI52" s="108">
        <f>SUM('Pago Cuota MC 2025'!P49)</f>
        <v>0</v>
      </c>
      <c r="AJ52" s="150">
        <f>SUM(-AH52,AI52)+Tabla3[[#This Row],[Saldo28]]</f>
        <v>-383.15858067643859</v>
      </c>
      <c r="AK52" s="122">
        <f>SUM('Dic 25'!L49)</f>
        <v>0</v>
      </c>
      <c r="AL52" s="108">
        <f>SUM('Pago Cuota MC 2025'!Q49)</f>
        <v>0</v>
      </c>
      <c r="AM52" s="123">
        <f>SUM(-AK52,AL52)+Tabla3[[#This Row],[Saldo31]]</f>
        <v>-383.15858067643859</v>
      </c>
      <c r="AN52" s="130">
        <f t="shared" si="3"/>
        <v>-383.15858067643859</v>
      </c>
      <c r="AO52" s="29"/>
      <c r="AP52" s="29"/>
      <c r="AQ52" s="106">
        <f>SUM(Tabla3[[#This Row],[Saldo Anual]])</f>
        <v>-383.15858067643859</v>
      </c>
    </row>
    <row r="53" spans="1:44" ht="16.149999999999999" thickBot="1" x14ac:dyDescent="0.5">
      <c r="A53" s="282"/>
      <c r="B53" s="16" t="s">
        <v>5</v>
      </c>
      <c r="C53" s="116">
        <v>204</v>
      </c>
      <c r="D53" s="118">
        <f>SUM('Ene 25'!L50)-('Pago Cuota MC 2024'!F50)</f>
        <v>324.14723255837532</v>
      </c>
      <c r="E53" s="108">
        <f>SUM('Pago Cuota MC 2025'!F50)</f>
        <v>324.14999999999998</v>
      </c>
      <c r="F53" s="119">
        <f t="shared" si="2"/>
        <v>2.7674416246554756E-3</v>
      </c>
      <c r="G53" s="118">
        <f>SUM('Feb 25'!L50)</f>
        <v>372.78679490885793</v>
      </c>
      <c r="H53" s="108">
        <f>SUM('Pago Cuota MC 2025'!G50)</f>
        <v>0</v>
      </c>
      <c r="I53" s="119">
        <f>SUM(-G53,H53)+Tabla3[[#This Row],[Saldo]]</f>
        <v>-372.78402746723327</v>
      </c>
      <c r="J53" s="118">
        <f>SUM('Mar 25'!L50)</f>
        <v>384.39865693020715</v>
      </c>
      <c r="K53" s="108">
        <f>SUM('Pago Cuota MC 2025'!H50)</f>
        <v>757.18</v>
      </c>
      <c r="L53" s="119">
        <f>SUM(-J53,K53)+Tabla3[[#This Row],[Saldo4]]</f>
        <v>-2.68439744047555E-3</v>
      </c>
      <c r="M53" s="122">
        <f>SUM('Abr 25'!L50)</f>
        <v>0</v>
      </c>
      <c r="N53" s="108">
        <f>SUM('Pago Cuota MC 2025'!I50)</f>
        <v>0</v>
      </c>
      <c r="O53" s="119">
        <f>SUM(-M53,N53)+Tabla3[[#This Row],[Saldo7]]</f>
        <v>-2.68439744047555E-3</v>
      </c>
      <c r="P53" s="122">
        <f>SUM('May 25'!L50)</f>
        <v>0</v>
      </c>
      <c r="Q53" s="108">
        <f>SUM('Pago Cuota MC 2025'!J50)</f>
        <v>0</v>
      </c>
      <c r="R53" s="119">
        <f>SUM(-P53,Q53)+Tabla3[[#This Row],[Saldo13]]</f>
        <v>-2.68439744047555E-3</v>
      </c>
      <c r="S53" s="122">
        <f>SUM('Jun 25'!L50)</f>
        <v>0</v>
      </c>
      <c r="T53" s="108">
        <f>SUM('Pago Cuota MC 2025'!K50)</f>
        <v>0</v>
      </c>
      <c r="U53" s="119">
        <f>SUM(-S53,T53)+Tabla3[[#This Row],[Saldo132]]</f>
        <v>-2.68439744047555E-3</v>
      </c>
      <c r="V53" s="122">
        <f>SUM('Jul 25'!L50)</f>
        <v>0</v>
      </c>
      <c r="W53" s="108">
        <f>SUM('Pago Cuota MC 2025'!L50)</f>
        <v>0</v>
      </c>
      <c r="X53" s="119">
        <f>SUM(-V53,W53)+Tabla3[[#This Row],[Saldo16]]</f>
        <v>-2.68439744047555E-3</v>
      </c>
      <c r="Y53" s="122">
        <f>SUM('Ago 25'!L50)</f>
        <v>0</v>
      </c>
      <c r="Z53" s="108">
        <f>SUM('Pago Cuota MC 2025'!M50)</f>
        <v>0</v>
      </c>
      <c r="AA53" s="119">
        <f>SUM(-Y53,Z53)+Tabla3[[#This Row],[Saldo19]]</f>
        <v>-2.68439744047555E-3</v>
      </c>
      <c r="AB53" s="122">
        <f>SUM('Sep 25'!L50)</f>
        <v>0</v>
      </c>
      <c r="AC53" s="108">
        <f>SUM('Pago Cuota MC 2025'!N50)</f>
        <v>0</v>
      </c>
      <c r="AD53" s="119">
        <f>SUM(-AB53,AC53)+Tabla3[[#This Row],[Saldo22]]</f>
        <v>-2.68439744047555E-3</v>
      </c>
      <c r="AE53" s="122">
        <f>SUM('Oct 25'!L50)</f>
        <v>0</v>
      </c>
      <c r="AF53" s="108">
        <f>SUM('Pago Cuota MC 2025'!O50)</f>
        <v>0</v>
      </c>
      <c r="AG53" s="147">
        <f>SUM(-AE53,AF53)+Tabla3[[#This Row],[Saldo25]]</f>
        <v>-2.68439744047555E-3</v>
      </c>
      <c r="AH53" s="122">
        <f>SUM('Nov 25'!L50)</f>
        <v>0</v>
      </c>
      <c r="AI53" s="108">
        <f>SUM('Pago Cuota MC 2025'!P50)</f>
        <v>0</v>
      </c>
      <c r="AJ53" s="150">
        <f>SUM(-AH53,AI53)+Tabla3[[#This Row],[Saldo28]]</f>
        <v>-2.68439744047555E-3</v>
      </c>
      <c r="AK53" s="122">
        <f>SUM('Dic 25'!L50)</f>
        <v>0</v>
      </c>
      <c r="AL53" s="108">
        <f>SUM('Pago Cuota MC 2025'!Q50)</f>
        <v>0</v>
      </c>
      <c r="AM53" s="123">
        <f>SUM(-AK53,AL53)+Tabla3[[#This Row],[Saldo31]]</f>
        <v>-2.68439744047555E-3</v>
      </c>
      <c r="AN53" s="130">
        <f t="shared" si="3"/>
        <v>-2.68439744047555E-3</v>
      </c>
      <c r="AO53" s="29"/>
      <c r="AP53" s="29"/>
      <c r="AQ53" s="106" t="s">
        <v>12</v>
      </c>
    </row>
    <row r="54" spans="1:44" ht="16.149999999999999" thickBot="1" x14ac:dyDescent="0.5">
      <c r="A54" s="282"/>
      <c r="B54" s="16" t="s">
        <v>5</v>
      </c>
      <c r="C54" s="116">
        <v>301</v>
      </c>
      <c r="D54" s="118">
        <f>SUM('Ene 25'!L51)-('Pago Cuota MC 2024'!F51)</f>
        <v>323.54498255197007</v>
      </c>
      <c r="E54" s="108">
        <f>SUM('Pago Cuota MC 2025'!F51)</f>
        <v>323.54000000000002</v>
      </c>
      <c r="F54" s="119">
        <f t="shared" si="2"/>
        <v>-4.982551970044824E-3</v>
      </c>
      <c r="G54" s="118">
        <f>SUM('Feb 25'!L51)</f>
        <v>379.97415492025067</v>
      </c>
      <c r="H54" s="108">
        <f>SUM('Pago Cuota MC 2025'!G51)</f>
        <v>379.98</v>
      </c>
      <c r="I54" s="119">
        <f>SUM(-G54,H54)+Tabla3[[#This Row],[Saldo]]</f>
        <v>8.6252777930440061E-4</v>
      </c>
      <c r="J54" s="118">
        <f>SUM('Mar 25'!L51)</f>
        <v>361.62568571973821</v>
      </c>
      <c r="K54" s="108">
        <f>SUM('Pago Cuota MC 2025'!H51)</f>
        <v>0</v>
      </c>
      <c r="L54" s="119">
        <f>SUM(-J54,K54)+Tabla3[[#This Row],[Saldo4]]</f>
        <v>-361.62482319195891</v>
      </c>
      <c r="M54" s="122">
        <f>SUM('Abr 25'!L51)</f>
        <v>0</v>
      </c>
      <c r="N54" s="108">
        <f>SUM('Pago Cuota MC 2025'!I51)</f>
        <v>0</v>
      </c>
      <c r="O54" s="119">
        <f>SUM(-M54,N54)+Tabla3[[#This Row],[Saldo7]]</f>
        <v>-361.62482319195891</v>
      </c>
      <c r="P54" s="122">
        <f>SUM('May 25'!L51)</f>
        <v>0</v>
      </c>
      <c r="Q54" s="108">
        <f>SUM('Pago Cuota MC 2025'!J51)</f>
        <v>0</v>
      </c>
      <c r="R54" s="119">
        <f>SUM(-P54,Q54)+Tabla3[[#This Row],[Saldo13]]</f>
        <v>-361.62482319195891</v>
      </c>
      <c r="S54" s="122">
        <f>SUM('Jun 25'!L51)</f>
        <v>0</v>
      </c>
      <c r="T54" s="108">
        <f>SUM('Pago Cuota MC 2025'!K51)</f>
        <v>0</v>
      </c>
      <c r="U54" s="119">
        <f>SUM(-S54,T54)+Tabla3[[#This Row],[Saldo132]]</f>
        <v>-361.62482319195891</v>
      </c>
      <c r="V54" s="122">
        <f>SUM('Jul 25'!L51)</f>
        <v>0</v>
      </c>
      <c r="W54" s="108">
        <f>SUM('Pago Cuota MC 2025'!L51)</f>
        <v>0</v>
      </c>
      <c r="X54" s="119">
        <f>SUM(-V54,W54)+Tabla3[[#This Row],[Saldo16]]</f>
        <v>-361.62482319195891</v>
      </c>
      <c r="Y54" s="122">
        <f>SUM('Ago 25'!L51)</f>
        <v>0</v>
      </c>
      <c r="Z54" s="108">
        <f>SUM('Pago Cuota MC 2025'!M51)</f>
        <v>0</v>
      </c>
      <c r="AA54" s="119">
        <f>SUM(-Y54,Z54)+Tabla3[[#This Row],[Saldo19]]</f>
        <v>-361.62482319195891</v>
      </c>
      <c r="AB54" s="122">
        <f>SUM('Sep 25'!L51)</f>
        <v>0</v>
      </c>
      <c r="AC54" s="108">
        <f>SUM('Pago Cuota MC 2025'!N51)</f>
        <v>0</v>
      </c>
      <c r="AD54" s="119">
        <f>SUM(-AB54,AC54)+Tabla3[[#This Row],[Saldo22]]</f>
        <v>-361.62482319195891</v>
      </c>
      <c r="AE54" s="122">
        <f>SUM('Oct 25'!L51)</f>
        <v>0</v>
      </c>
      <c r="AF54" s="108">
        <f>SUM('Pago Cuota MC 2025'!O51)</f>
        <v>0</v>
      </c>
      <c r="AG54" s="147">
        <f>SUM(-AE54,AF54)+Tabla3[[#This Row],[Saldo25]]</f>
        <v>-361.62482319195891</v>
      </c>
      <c r="AH54" s="122">
        <f>SUM('Nov 25'!L51)</f>
        <v>0</v>
      </c>
      <c r="AI54" s="108">
        <f>SUM('Pago Cuota MC 2025'!P51)</f>
        <v>0</v>
      </c>
      <c r="AJ54" s="150">
        <f>SUM(-AH54,AI54)+Tabla3[[#This Row],[Saldo28]]</f>
        <v>-361.62482319195891</v>
      </c>
      <c r="AK54" s="122">
        <f>SUM('Dic 25'!L51)</f>
        <v>0</v>
      </c>
      <c r="AL54" s="108">
        <f>SUM('Pago Cuota MC 2025'!Q51)</f>
        <v>0</v>
      </c>
      <c r="AM54" s="123">
        <f>SUM(-AK54,AL54)+Tabla3[[#This Row],[Saldo31]]</f>
        <v>-361.62482319195891</v>
      </c>
      <c r="AN54" s="130">
        <f t="shared" si="3"/>
        <v>-361.62482319195891</v>
      </c>
      <c r="AO54" s="29"/>
      <c r="AP54" s="29"/>
      <c r="AQ54" s="106">
        <f>SUM(Tabla3[[#This Row],[Saldo Anual]])</f>
        <v>-361.62482319195891</v>
      </c>
    </row>
    <row r="55" spans="1:44" ht="16.149999999999999" thickBot="1" x14ac:dyDescent="0.5">
      <c r="A55" s="282"/>
      <c r="B55" s="16" t="s">
        <v>5</v>
      </c>
      <c r="C55" s="116">
        <v>302</v>
      </c>
      <c r="D55" s="118">
        <f>SUM('Ene 25'!L52)-('Pago Cuota MC 2024'!F52)</f>
        <v>335.82545571321805</v>
      </c>
      <c r="E55" s="108">
        <f>SUM('Pago Cuota MC 2025'!F52)</f>
        <v>0</v>
      </c>
      <c r="F55" s="119">
        <f t="shared" si="2"/>
        <v>-335.82545571321805</v>
      </c>
      <c r="G55" s="118">
        <f>SUM('Feb 25'!L52)</f>
        <v>386.00011889062944</v>
      </c>
      <c r="H55" s="108">
        <f>SUM('Pago Cuota MC 2025'!G52)</f>
        <v>0</v>
      </c>
      <c r="I55" s="119">
        <f>SUM(-G55,H55)+Tabla3[[#This Row],[Saldo]]</f>
        <v>-721.82557460384749</v>
      </c>
      <c r="J55" s="118">
        <f>SUM('Mar 25'!L52)</f>
        <v>416.49489160850595</v>
      </c>
      <c r="K55" s="108">
        <f>SUM('Pago Cuota MC 2025'!H52)</f>
        <v>0</v>
      </c>
      <c r="L55" s="119">
        <f>SUM(-J55,K55)+Tabla3[[#This Row],[Saldo4]]</f>
        <v>-1138.3204662123535</v>
      </c>
      <c r="M55" s="122">
        <f>SUM('Abr 25'!L52)</f>
        <v>0</v>
      </c>
      <c r="N55" s="108">
        <f>SUM('Pago Cuota MC 2025'!I52)</f>
        <v>0</v>
      </c>
      <c r="O55" s="119">
        <f>SUM(-M55,N55)+Tabla3[[#This Row],[Saldo7]]</f>
        <v>-1138.3204662123535</v>
      </c>
      <c r="P55" s="122">
        <f>SUM('May 25'!L52)</f>
        <v>0</v>
      </c>
      <c r="Q55" s="108">
        <f>SUM('Pago Cuota MC 2025'!J52)</f>
        <v>0</v>
      </c>
      <c r="R55" s="119">
        <f>SUM(-P55,Q55)+Tabla3[[#This Row],[Saldo13]]</f>
        <v>-1138.3204662123535</v>
      </c>
      <c r="S55" s="122">
        <f>SUM('Jun 25'!L52)</f>
        <v>0</v>
      </c>
      <c r="T55" s="108">
        <f>SUM('Pago Cuota MC 2025'!K52)</f>
        <v>0</v>
      </c>
      <c r="U55" s="119">
        <f>SUM(-S55,T55)+Tabla3[[#This Row],[Saldo132]]</f>
        <v>-1138.3204662123535</v>
      </c>
      <c r="V55" s="122">
        <f>SUM('Jul 25'!L52)</f>
        <v>0</v>
      </c>
      <c r="W55" s="108">
        <f>SUM('Pago Cuota MC 2025'!L52)</f>
        <v>0</v>
      </c>
      <c r="X55" s="119">
        <f>SUM(-V55,W55)+Tabla3[[#This Row],[Saldo16]]</f>
        <v>-1138.3204662123535</v>
      </c>
      <c r="Y55" s="122">
        <f>SUM('Ago 25'!L52)</f>
        <v>0</v>
      </c>
      <c r="Z55" s="108">
        <f>SUM('Pago Cuota MC 2025'!M52)</f>
        <v>0</v>
      </c>
      <c r="AA55" s="119">
        <f>SUM(-Y55,Z55)+Tabla3[[#This Row],[Saldo19]]</f>
        <v>-1138.3204662123535</v>
      </c>
      <c r="AB55" s="122">
        <f>SUM('Sep 25'!L52)</f>
        <v>0</v>
      </c>
      <c r="AC55" s="108">
        <f>SUM('Pago Cuota MC 2025'!N52)</f>
        <v>0</v>
      </c>
      <c r="AD55" s="119">
        <f>SUM(-AB55,AC55)+Tabla3[[#This Row],[Saldo22]]</f>
        <v>-1138.3204662123535</v>
      </c>
      <c r="AE55" s="122">
        <f>SUM('Oct 25'!L52)</f>
        <v>0</v>
      </c>
      <c r="AF55" s="108">
        <f>SUM('Pago Cuota MC 2025'!O52)</f>
        <v>0</v>
      </c>
      <c r="AG55" s="147">
        <f>SUM(-AE55,AF55)+Tabla3[[#This Row],[Saldo25]]</f>
        <v>-1138.3204662123535</v>
      </c>
      <c r="AH55" s="122">
        <f>SUM('Nov 25'!L52)</f>
        <v>0</v>
      </c>
      <c r="AI55" s="108">
        <f>SUM('Pago Cuota MC 2025'!P52)</f>
        <v>0</v>
      </c>
      <c r="AJ55" s="150">
        <f>SUM(-AH55,AI55)+Tabla3[[#This Row],[Saldo28]]</f>
        <v>-1138.3204662123535</v>
      </c>
      <c r="AK55" s="122">
        <f>SUM('Dic 25'!L52)</f>
        <v>0</v>
      </c>
      <c r="AL55" s="108">
        <f>SUM('Pago Cuota MC 2025'!Q52)</f>
        <v>0</v>
      </c>
      <c r="AM55" s="123">
        <f>SUM(-AK55,AL55)+Tabla3[[#This Row],[Saldo31]]</f>
        <v>-1138.3204662123535</v>
      </c>
      <c r="AN55" s="130">
        <f t="shared" si="3"/>
        <v>-1138.3204662123535</v>
      </c>
      <c r="AO55" s="29"/>
      <c r="AP55" s="29"/>
      <c r="AQ55" s="106">
        <f>SUM(Tabla3[[#This Row],[Saldo Anual]])</f>
        <v>-1138.3204662123535</v>
      </c>
    </row>
    <row r="56" spans="1:44" ht="16.149999999999999" thickBot="1" x14ac:dyDescent="0.5">
      <c r="A56" s="282"/>
      <c r="B56" s="16" t="s">
        <v>5</v>
      </c>
      <c r="C56" s="116">
        <v>303</v>
      </c>
      <c r="D56" s="118">
        <f>SUM('Ene 25'!L53)-('Pago Cuota MC 2024'!F53)</f>
        <v>321.27409703343778</v>
      </c>
      <c r="E56" s="108">
        <f>SUM('Pago Cuota MC 2025'!F53)</f>
        <v>322.3</v>
      </c>
      <c r="F56" s="119">
        <f t="shared" si="2"/>
        <v>1.0259029665622279</v>
      </c>
      <c r="G56" s="118">
        <f>SUM('Feb 25'!L53)</f>
        <v>350.26275047707207</v>
      </c>
      <c r="H56" s="108">
        <f>SUM('Pago Cuota MC 2025'!G53)</f>
        <v>0</v>
      </c>
      <c r="I56" s="119">
        <f>SUM(-G56,H56)+Tabla3[[#This Row],[Saldo]]</f>
        <v>-349.23684751050985</v>
      </c>
      <c r="J56" s="118">
        <f>SUM('Mar 25'!L53)</f>
        <v>353.33959771537616</v>
      </c>
      <c r="K56" s="108">
        <f>SUM('Pago Cuota MC 2025'!H53)</f>
        <v>0</v>
      </c>
      <c r="L56" s="119">
        <f>SUM(-J56,K56)+Tabla3[[#This Row],[Saldo4]]</f>
        <v>-702.576445225886</v>
      </c>
      <c r="M56" s="122">
        <f>SUM('Abr 25'!L53)</f>
        <v>0</v>
      </c>
      <c r="N56" s="108">
        <f>SUM('Pago Cuota MC 2025'!I53)</f>
        <v>0</v>
      </c>
      <c r="O56" s="119">
        <f>SUM(-M56,N56)+Tabla3[[#This Row],[Saldo7]]</f>
        <v>-702.576445225886</v>
      </c>
      <c r="P56" s="122">
        <f>SUM('May 25'!L53)</f>
        <v>0</v>
      </c>
      <c r="Q56" s="108">
        <f>SUM('Pago Cuota MC 2025'!J53)</f>
        <v>0</v>
      </c>
      <c r="R56" s="119">
        <f>SUM(-P56,Q56)+Tabla3[[#This Row],[Saldo13]]</f>
        <v>-702.576445225886</v>
      </c>
      <c r="S56" s="122">
        <f>SUM('Jun 25'!L53)</f>
        <v>0</v>
      </c>
      <c r="T56" s="108">
        <f>SUM('Pago Cuota MC 2025'!K53)</f>
        <v>0</v>
      </c>
      <c r="U56" s="119">
        <f>SUM(-S56,T56)+Tabla3[[#This Row],[Saldo132]]</f>
        <v>-702.576445225886</v>
      </c>
      <c r="V56" s="122">
        <f>SUM('Jul 25'!L53)</f>
        <v>0</v>
      </c>
      <c r="W56" s="108">
        <f>SUM('Pago Cuota MC 2025'!L53)</f>
        <v>0</v>
      </c>
      <c r="X56" s="119">
        <f>SUM(-V56,W56)+Tabla3[[#This Row],[Saldo16]]</f>
        <v>-702.576445225886</v>
      </c>
      <c r="Y56" s="122">
        <f>SUM('Ago 25'!L53)</f>
        <v>0</v>
      </c>
      <c r="Z56" s="108">
        <f>SUM('Pago Cuota MC 2025'!M53)</f>
        <v>0</v>
      </c>
      <c r="AA56" s="119">
        <f>SUM(-Y56,Z56)+Tabla3[[#This Row],[Saldo19]]</f>
        <v>-702.576445225886</v>
      </c>
      <c r="AB56" s="122">
        <f>SUM('Sep 25'!L53)</f>
        <v>0</v>
      </c>
      <c r="AC56" s="108">
        <f>SUM('Pago Cuota MC 2025'!N53)</f>
        <v>0</v>
      </c>
      <c r="AD56" s="119">
        <f>SUM(-AB56,AC56)+Tabla3[[#This Row],[Saldo22]]</f>
        <v>-702.576445225886</v>
      </c>
      <c r="AE56" s="122">
        <f>SUM('Oct 25'!L53)</f>
        <v>0</v>
      </c>
      <c r="AF56" s="108">
        <f>SUM('Pago Cuota MC 2025'!O53)</f>
        <v>0</v>
      </c>
      <c r="AG56" s="147">
        <f>SUM(-AE56,AF56)+Tabla3[[#This Row],[Saldo25]]</f>
        <v>-702.576445225886</v>
      </c>
      <c r="AH56" s="122">
        <f>SUM('Nov 25'!L53)</f>
        <v>0</v>
      </c>
      <c r="AI56" s="108">
        <f>SUM('Pago Cuota MC 2025'!P53)</f>
        <v>0</v>
      </c>
      <c r="AJ56" s="150">
        <f>SUM(-AH56,AI56)+Tabla3[[#This Row],[Saldo28]]</f>
        <v>-702.576445225886</v>
      </c>
      <c r="AK56" s="122">
        <f>SUM('Dic 25'!L53)</f>
        <v>0</v>
      </c>
      <c r="AL56" s="108">
        <f>SUM('Pago Cuota MC 2025'!Q53)</f>
        <v>0</v>
      </c>
      <c r="AM56" s="123">
        <f>SUM(-AK56,AL56)+Tabla3[[#This Row],[Saldo31]]</f>
        <v>-702.576445225886</v>
      </c>
      <c r="AN56" s="130">
        <f t="shared" si="3"/>
        <v>-702.576445225886</v>
      </c>
      <c r="AO56" s="29"/>
      <c r="AP56" s="29"/>
      <c r="AQ56" s="106">
        <f>SUM(Tabla3[[#This Row],[Saldo Anual]])</f>
        <v>-702.576445225886</v>
      </c>
    </row>
    <row r="57" spans="1:44" ht="16.149999999999999" thickBot="1" x14ac:dyDescent="0.5">
      <c r="A57" s="282"/>
      <c r="B57" s="16" t="s">
        <v>5</v>
      </c>
      <c r="C57" s="116">
        <v>304</v>
      </c>
      <c r="D57" s="118">
        <f>SUM('Ene 25'!L54)-('Pago Cuota MC 2024'!F54)</f>
        <v>328.5729984325057</v>
      </c>
      <c r="E57" s="108">
        <f>SUM('Pago Cuota MC 2025'!F54)</f>
        <v>328.57</v>
      </c>
      <c r="F57" s="119">
        <f t="shared" si="2"/>
        <v>-2.9984325057057504E-3</v>
      </c>
      <c r="G57" s="118">
        <f>SUM('Feb 25'!L54)</f>
        <v>378.91442991313022</v>
      </c>
      <c r="H57" s="108">
        <f>SUM('Pago Cuota MC 2025'!G54)</f>
        <v>378.92</v>
      </c>
      <c r="I57" s="119">
        <f>SUM(-G57,H57)+Tabla3[[#This Row],[Saldo]]</f>
        <v>2.5716543640896816E-3</v>
      </c>
      <c r="J57" s="118">
        <f>SUM('Mar 25'!L54)</f>
        <v>363.39228282988</v>
      </c>
      <c r="K57" s="108">
        <f>SUM('Pago Cuota MC 2025'!H54)</f>
        <v>0</v>
      </c>
      <c r="L57" s="119">
        <f>SUM(-J57,K57)+Tabla3[[#This Row],[Saldo4]]</f>
        <v>-363.38971117551591</v>
      </c>
      <c r="M57" s="122">
        <f>SUM('Abr 25'!L54)</f>
        <v>0</v>
      </c>
      <c r="N57" s="108">
        <f>SUM('Pago Cuota MC 2025'!I54)</f>
        <v>0</v>
      </c>
      <c r="O57" s="119">
        <f>SUM(-M57,N57)+Tabla3[[#This Row],[Saldo7]]</f>
        <v>-363.38971117551591</v>
      </c>
      <c r="P57" s="122">
        <f>SUM('May 25'!L54)</f>
        <v>0</v>
      </c>
      <c r="Q57" s="108">
        <f>SUM('Pago Cuota MC 2025'!J54)</f>
        <v>0</v>
      </c>
      <c r="R57" s="119">
        <f>SUM(-P57,Q57)+Tabla3[[#This Row],[Saldo13]]</f>
        <v>-363.38971117551591</v>
      </c>
      <c r="S57" s="122">
        <f>SUM('Jun 25'!L54)</f>
        <v>0</v>
      </c>
      <c r="T57" s="108">
        <f>SUM('Pago Cuota MC 2025'!K54)</f>
        <v>0</v>
      </c>
      <c r="U57" s="119">
        <f>SUM(-S57,T57)+Tabla3[[#This Row],[Saldo132]]</f>
        <v>-363.38971117551591</v>
      </c>
      <c r="V57" s="122">
        <f>SUM('Jul 25'!L54)</f>
        <v>0</v>
      </c>
      <c r="W57" s="108">
        <f>SUM('Pago Cuota MC 2025'!L54)</f>
        <v>0</v>
      </c>
      <c r="X57" s="119">
        <f>SUM(-V57,W57)+Tabla3[[#This Row],[Saldo16]]</f>
        <v>-363.38971117551591</v>
      </c>
      <c r="Y57" s="122">
        <f>SUM('Ago 25'!L54)</f>
        <v>0</v>
      </c>
      <c r="Z57" s="108">
        <f>SUM('Pago Cuota MC 2025'!M54)</f>
        <v>0</v>
      </c>
      <c r="AA57" s="119">
        <f>SUM(-Y57,Z57)+Tabla3[[#This Row],[Saldo19]]</f>
        <v>-363.38971117551591</v>
      </c>
      <c r="AB57" s="122">
        <f>SUM('Sep 25'!L54)</f>
        <v>0</v>
      </c>
      <c r="AC57" s="108">
        <f>SUM('Pago Cuota MC 2025'!N54)</f>
        <v>0</v>
      </c>
      <c r="AD57" s="119">
        <f>SUM(-AB57,AC57)+Tabla3[[#This Row],[Saldo22]]</f>
        <v>-363.38971117551591</v>
      </c>
      <c r="AE57" s="122">
        <f>SUM('Oct 25'!L54)</f>
        <v>0</v>
      </c>
      <c r="AF57" s="108">
        <f>SUM('Pago Cuota MC 2025'!O54)</f>
        <v>0</v>
      </c>
      <c r="AG57" s="147">
        <f>SUM(-AE57,AF57)+Tabla3[[#This Row],[Saldo25]]</f>
        <v>-363.38971117551591</v>
      </c>
      <c r="AH57" s="122">
        <f>SUM('Nov 25'!L54)</f>
        <v>0</v>
      </c>
      <c r="AI57" s="108">
        <f>SUM('Pago Cuota MC 2025'!P54)</f>
        <v>0</v>
      </c>
      <c r="AJ57" s="150">
        <f>SUM(-AH57,AI57)+Tabla3[[#This Row],[Saldo28]]</f>
        <v>-363.38971117551591</v>
      </c>
      <c r="AK57" s="122">
        <f>SUM('Dic 25'!L54)</f>
        <v>0</v>
      </c>
      <c r="AL57" s="108">
        <f>SUM('Pago Cuota MC 2025'!Q54)</f>
        <v>0</v>
      </c>
      <c r="AM57" s="123">
        <f>SUM(-AK57,AL57)+Tabla3[[#This Row],[Saldo31]]</f>
        <v>-363.38971117551591</v>
      </c>
      <c r="AN57" s="130">
        <f t="shared" si="3"/>
        <v>-363.38971117551591</v>
      </c>
      <c r="AO57" s="29"/>
      <c r="AP57" s="29"/>
      <c r="AQ57" s="106">
        <f>SUM(Tabla3[[#This Row],[Saldo Anual]])</f>
        <v>-363.38971117551591</v>
      </c>
      <c r="AR57" t="s">
        <v>12</v>
      </c>
    </row>
    <row r="58" spans="1:44" ht="16.149999999999999" thickBot="1" x14ac:dyDescent="0.5">
      <c r="A58" s="282"/>
      <c r="B58" s="16" t="s">
        <v>5</v>
      </c>
      <c r="C58" s="116">
        <v>401</v>
      </c>
      <c r="D58" s="118">
        <f>SUM('Ene 25'!L55)-('Pago Cuota MC 2024'!F55)</f>
        <v>322.83318450160959</v>
      </c>
      <c r="E58" s="108">
        <f>SUM('Pago Cuota MC 2025'!F55)</f>
        <v>322.83</v>
      </c>
      <c r="F58" s="119">
        <f t="shared" si="2"/>
        <v>-3.1845016096099243E-3</v>
      </c>
      <c r="G58" s="118">
        <f>SUM('Feb 25'!L55)</f>
        <v>406.26393803047569</v>
      </c>
      <c r="H58" s="108">
        <f>SUM('Pago Cuota MC 2025'!G55)</f>
        <v>406.27</v>
      </c>
      <c r="I58" s="119">
        <f>SUM(-G58,H58)+Tabla3[[#This Row],[Saldo]]</f>
        <v>2.8774679146863491E-3</v>
      </c>
      <c r="J58" s="118">
        <f>SUM('Mar 25'!L55)</f>
        <v>427.64684275354409</v>
      </c>
      <c r="K58" s="108">
        <f>SUM('Pago Cuota MC 2025'!H55)</f>
        <v>0</v>
      </c>
      <c r="L58" s="119">
        <f>SUM(-J58,K58)+Tabla3[[#This Row],[Saldo4]]</f>
        <v>-427.64396528562941</v>
      </c>
      <c r="M58" s="122">
        <f>SUM('Abr 25'!L55)</f>
        <v>0</v>
      </c>
      <c r="N58" s="108">
        <f>SUM('Pago Cuota MC 2025'!I55)</f>
        <v>0</v>
      </c>
      <c r="O58" s="119">
        <f>SUM(-M58,N58)+Tabla3[[#This Row],[Saldo7]]</f>
        <v>-427.64396528562941</v>
      </c>
      <c r="P58" s="122">
        <f>SUM('May 25'!L55)</f>
        <v>0</v>
      </c>
      <c r="Q58" s="108">
        <f>SUM('Pago Cuota MC 2025'!J55)</f>
        <v>0</v>
      </c>
      <c r="R58" s="119">
        <f>SUM(-P58,Q58)+Tabla3[[#This Row],[Saldo13]]</f>
        <v>-427.64396528562941</v>
      </c>
      <c r="S58" s="122">
        <f>SUM('Jun 25'!L55)</f>
        <v>0</v>
      </c>
      <c r="T58" s="108">
        <f>SUM('Pago Cuota MC 2025'!K55)</f>
        <v>0</v>
      </c>
      <c r="U58" s="119">
        <f>SUM(-S58,T58)+Tabla3[[#This Row],[Saldo132]]</f>
        <v>-427.64396528562941</v>
      </c>
      <c r="V58" s="122">
        <f>SUM('Jul 25'!L55)</f>
        <v>0</v>
      </c>
      <c r="W58" s="108">
        <f>SUM('Pago Cuota MC 2025'!L55)</f>
        <v>0</v>
      </c>
      <c r="X58" s="119">
        <f>SUM(-V58,W58)+Tabla3[[#This Row],[Saldo16]]</f>
        <v>-427.64396528562941</v>
      </c>
      <c r="Y58" s="122">
        <f>SUM('Ago 25'!L55)</f>
        <v>0</v>
      </c>
      <c r="Z58" s="108">
        <f>SUM('Pago Cuota MC 2025'!M55)</f>
        <v>0</v>
      </c>
      <c r="AA58" s="119">
        <f>SUM(-Y58,Z58)+Tabla3[[#This Row],[Saldo19]]</f>
        <v>-427.64396528562941</v>
      </c>
      <c r="AB58" s="122">
        <f>SUM('Sep 25'!L55)</f>
        <v>0</v>
      </c>
      <c r="AC58" s="108">
        <f>SUM('Pago Cuota MC 2025'!N55)</f>
        <v>0</v>
      </c>
      <c r="AD58" s="119">
        <f>SUM(-AB58,AC58)+Tabla3[[#This Row],[Saldo22]]</f>
        <v>-427.64396528562941</v>
      </c>
      <c r="AE58" s="122">
        <f>SUM('Oct 25'!L55)</f>
        <v>0</v>
      </c>
      <c r="AF58" s="108">
        <f>SUM('Pago Cuota MC 2025'!O55)</f>
        <v>0</v>
      </c>
      <c r="AG58" s="147">
        <f>SUM(-AE58,AF58)+Tabla3[[#This Row],[Saldo25]]</f>
        <v>-427.64396528562941</v>
      </c>
      <c r="AH58" s="122">
        <f>SUM('Nov 25'!L55)</f>
        <v>0</v>
      </c>
      <c r="AI58" s="108">
        <f>SUM('Pago Cuota MC 2025'!P55)</f>
        <v>0</v>
      </c>
      <c r="AJ58" s="150">
        <f>SUM(-AH58,AI58)+Tabla3[[#This Row],[Saldo28]]</f>
        <v>-427.64396528562941</v>
      </c>
      <c r="AK58" s="122">
        <f>SUM('Dic 25'!L55)</f>
        <v>0</v>
      </c>
      <c r="AL58" s="108">
        <f>SUM('Pago Cuota MC 2025'!Q55)</f>
        <v>0</v>
      </c>
      <c r="AM58" s="123">
        <f>SUM(-AK58,AL58)+Tabla3[[#This Row],[Saldo31]]</f>
        <v>-427.64396528562941</v>
      </c>
      <c r="AN58" s="130">
        <f t="shared" si="3"/>
        <v>-427.64396528562941</v>
      </c>
      <c r="AO58" s="29"/>
      <c r="AP58" s="29"/>
      <c r="AQ58" s="106">
        <f>SUM(Tabla3[[#This Row],[Saldo Anual]])</f>
        <v>-427.64396528562941</v>
      </c>
    </row>
    <row r="59" spans="1:44" ht="16.149999999999999" thickBot="1" x14ac:dyDescent="0.5">
      <c r="A59" s="282"/>
      <c r="B59" s="16" t="s">
        <v>5</v>
      </c>
      <c r="C59" s="116">
        <v>402</v>
      </c>
      <c r="D59" s="118">
        <f>SUM('Ene 25'!L56)-('Pago Cuota MC 2024'!F56)</f>
        <v>359.1188892396637</v>
      </c>
      <c r="E59" s="108">
        <f>SUM('Pago Cuota MC 2025'!F56)</f>
        <v>359.12</v>
      </c>
      <c r="F59" s="119">
        <f t="shared" si="2"/>
        <v>1.1107603363029739E-3</v>
      </c>
      <c r="G59" s="118">
        <f>SUM('Feb 25'!L56)</f>
        <v>342.25029092138993</v>
      </c>
      <c r="H59" s="108">
        <f>SUM('Pago Cuota MC 2025'!G56)</f>
        <v>342.25</v>
      </c>
      <c r="I59" s="119">
        <f>SUM(-G59,H59)+Tabla3[[#This Row],[Saldo]]</f>
        <v>8.1983894637005506E-4</v>
      </c>
      <c r="J59" s="118">
        <f>SUM('Mar 25'!L56)</f>
        <v>346.19058446564878</v>
      </c>
      <c r="K59" s="108">
        <f>SUM('Pago Cuota MC 2025'!H56)</f>
        <v>0</v>
      </c>
      <c r="L59" s="119">
        <f>SUM(-J59,K59)+Tabla3[[#This Row],[Saldo4]]</f>
        <v>-346.18976462670241</v>
      </c>
      <c r="M59" s="122">
        <f>SUM('Abr 25'!L56)</f>
        <v>0</v>
      </c>
      <c r="N59" s="108">
        <f>SUM('Pago Cuota MC 2025'!I56)</f>
        <v>0</v>
      </c>
      <c r="O59" s="119">
        <f>SUM(-M59,N59)+Tabla3[[#This Row],[Saldo7]]</f>
        <v>-346.18976462670241</v>
      </c>
      <c r="P59" s="122">
        <f>SUM('May 25'!L56)</f>
        <v>0</v>
      </c>
      <c r="Q59" s="108">
        <f>SUM('Pago Cuota MC 2025'!J56)</f>
        <v>0</v>
      </c>
      <c r="R59" s="119">
        <f>SUM(-P59,Q59)+Tabla3[[#This Row],[Saldo13]]</f>
        <v>-346.18976462670241</v>
      </c>
      <c r="S59" s="122">
        <f>SUM('Jun 25'!L56)</f>
        <v>0</v>
      </c>
      <c r="T59" s="108">
        <f>SUM('Pago Cuota MC 2025'!K56)</f>
        <v>0</v>
      </c>
      <c r="U59" s="119">
        <f>SUM(-S59,T59)+Tabla3[[#This Row],[Saldo132]]</f>
        <v>-346.18976462670241</v>
      </c>
      <c r="V59" s="122">
        <f>SUM('Jul 25'!L56)</f>
        <v>0</v>
      </c>
      <c r="W59" s="108">
        <f>SUM('Pago Cuota MC 2025'!L56)</f>
        <v>0</v>
      </c>
      <c r="X59" s="119">
        <f>SUM(-V59,W59)+Tabla3[[#This Row],[Saldo16]]</f>
        <v>-346.18976462670241</v>
      </c>
      <c r="Y59" s="122">
        <f>SUM('Ago 25'!L56)</f>
        <v>0</v>
      </c>
      <c r="Z59" s="108">
        <f>SUM('Pago Cuota MC 2025'!M56)</f>
        <v>0</v>
      </c>
      <c r="AA59" s="119">
        <f>SUM(-Y59,Z59)+Tabla3[[#This Row],[Saldo19]]</f>
        <v>-346.18976462670241</v>
      </c>
      <c r="AB59" s="122">
        <f>SUM('Sep 25'!L56)</f>
        <v>0</v>
      </c>
      <c r="AC59" s="108">
        <f>SUM('Pago Cuota MC 2025'!N56)</f>
        <v>0</v>
      </c>
      <c r="AD59" s="119">
        <f>SUM(-AB59,AC59)+Tabla3[[#This Row],[Saldo22]]</f>
        <v>-346.18976462670241</v>
      </c>
      <c r="AE59" s="122">
        <f>SUM('Oct 25'!L56)</f>
        <v>0</v>
      </c>
      <c r="AF59" s="108">
        <f>SUM('Pago Cuota MC 2025'!O56)</f>
        <v>0</v>
      </c>
      <c r="AG59" s="147">
        <f>SUM(-AE59,AF59)+Tabla3[[#This Row],[Saldo25]]</f>
        <v>-346.18976462670241</v>
      </c>
      <c r="AH59" s="122">
        <f>SUM('Nov 25'!L56)</f>
        <v>0</v>
      </c>
      <c r="AI59" s="108">
        <f>SUM('Pago Cuota MC 2025'!P56)</f>
        <v>0</v>
      </c>
      <c r="AJ59" s="150">
        <f>SUM(-AH59,AI59)+Tabla3[[#This Row],[Saldo28]]</f>
        <v>-346.18976462670241</v>
      </c>
      <c r="AK59" s="122">
        <f>SUM('Dic 25'!L56)</f>
        <v>0</v>
      </c>
      <c r="AL59" s="108">
        <f>SUM('Pago Cuota MC 2025'!Q56)</f>
        <v>0</v>
      </c>
      <c r="AM59" s="123">
        <f>SUM(-AK59,AL59)+Tabla3[[#This Row],[Saldo31]]</f>
        <v>-346.18976462670241</v>
      </c>
      <c r="AN59" s="130">
        <f t="shared" si="3"/>
        <v>-346.18976462670241</v>
      </c>
      <c r="AO59" s="29"/>
      <c r="AP59" s="29"/>
      <c r="AQ59" s="106">
        <f>SUM(Tabla3[[#This Row],[Saldo Anual]])</f>
        <v>-346.18976462670241</v>
      </c>
    </row>
    <row r="60" spans="1:44" ht="16.149999999999999" thickBot="1" x14ac:dyDescent="0.5">
      <c r="A60" s="282"/>
      <c r="B60" s="16" t="s">
        <v>5</v>
      </c>
      <c r="C60" s="116">
        <v>403</v>
      </c>
      <c r="D60" s="118">
        <f>SUM('Ene 25'!L57)-('Pago Cuota MC 2024'!F57)</f>
        <v>-3.6272485476729344E-4</v>
      </c>
      <c r="E60" s="108">
        <f>SUM('Pago Cuota MC 2025'!F57)</f>
        <v>0</v>
      </c>
      <c r="F60" s="119">
        <f t="shared" si="2"/>
        <v>3.6272485476729344E-4</v>
      </c>
      <c r="G60" s="118">
        <f>SUM('Feb 25'!L57)</f>
        <v>344.56917257903734</v>
      </c>
      <c r="H60" s="108">
        <f>SUM('Pago Cuota MC 2025'!G57)</f>
        <v>0</v>
      </c>
      <c r="I60" s="119">
        <f>SUM(-G60,H60)+Tabla3[[#This Row],[Saldo]]</f>
        <v>-344.56880985418258</v>
      </c>
      <c r="J60" s="118">
        <f>SUM('Mar 25'!L57)</f>
        <v>421.89064771537619</v>
      </c>
      <c r="K60" s="108">
        <f>SUM('Pago Cuota MC 2025'!H57)</f>
        <v>0</v>
      </c>
      <c r="L60" s="119">
        <f>SUM(-J60,K60)+Tabla3[[#This Row],[Saldo4]]</f>
        <v>-766.45945756955871</v>
      </c>
      <c r="M60" s="122">
        <f>SUM('Abr 25'!L57)</f>
        <v>0</v>
      </c>
      <c r="N60" s="108">
        <f>SUM('Pago Cuota MC 2025'!I57)</f>
        <v>0</v>
      </c>
      <c r="O60" s="119">
        <f>SUM(-M60,N60)+Tabla3[[#This Row],[Saldo7]]</f>
        <v>-766.45945756955871</v>
      </c>
      <c r="P60" s="122">
        <f>SUM('May 25'!L57)</f>
        <v>0</v>
      </c>
      <c r="Q60" s="108">
        <f>SUM('Pago Cuota MC 2025'!J57)</f>
        <v>0</v>
      </c>
      <c r="R60" s="119">
        <f>SUM(-P60,Q60)+Tabla3[[#This Row],[Saldo13]]</f>
        <v>-766.45945756955871</v>
      </c>
      <c r="S60" s="122">
        <f>SUM('Jun 25'!L57)</f>
        <v>0</v>
      </c>
      <c r="T60" s="108">
        <f>SUM('Pago Cuota MC 2025'!K57)</f>
        <v>0</v>
      </c>
      <c r="U60" s="119">
        <f>SUM(-S60,T60)+Tabla3[[#This Row],[Saldo132]]</f>
        <v>-766.45945756955871</v>
      </c>
      <c r="V60" s="122">
        <f>SUM('Jul 25'!L57)</f>
        <v>0</v>
      </c>
      <c r="W60" s="108">
        <f>SUM('Pago Cuota MC 2025'!L57)</f>
        <v>0</v>
      </c>
      <c r="X60" s="119">
        <f>SUM(-V60,W60)+Tabla3[[#This Row],[Saldo16]]</f>
        <v>-766.45945756955871</v>
      </c>
      <c r="Y60" s="122">
        <f>SUM('Ago 25'!L57)</f>
        <v>0</v>
      </c>
      <c r="Z60" s="108">
        <f>SUM('Pago Cuota MC 2025'!M57)</f>
        <v>0</v>
      </c>
      <c r="AA60" s="119">
        <f>SUM(-Y60,Z60)+Tabla3[[#This Row],[Saldo19]]</f>
        <v>-766.45945756955871</v>
      </c>
      <c r="AB60" s="122">
        <f>SUM('Sep 25'!L57)</f>
        <v>0</v>
      </c>
      <c r="AC60" s="108">
        <f>SUM('Pago Cuota MC 2025'!N57)</f>
        <v>0</v>
      </c>
      <c r="AD60" s="119">
        <f>SUM(-AB60,AC60)+Tabla3[[#This Row],[Saldo22]]</f>
        <v>-766.45945756955871</v>
      </c>
      <c r="AE60" s="122">
        <f>SUM('Oct 25'!L57)</f>
        <v>0</v>
      </c>
      <c r="AF60" s="108">
        <f>SUM('Pago Cuota MC 2025'!O57)</f>
        <v>0</v>
      </c>
      <c r="AG60" s="147">
        <f>SUM(-AE60,AF60)+Tabla3[[#This Row],[Saldo25]]</f>
        <v>-766.45945756955871</v>
      </c>
      <c r="AH60" s="122">
        <f>SUM('Nov 25'!L57)</f>
        <v>0</v>
      </c>
      <c r="AI60" s="108">
        <f>SUM('Pago Cuota MC 2025'!P57)</f>
        <v>0</v>
      </c>
      <c r="AJ60" s="150">
        <f>SUM(-AH60,AI60)+Tabla3[[#This Row],[Saldo28]]</f>
        <v>-766.45945756955871</v>
      </c>
      <c r="AK60" s="122">
        <f>SUM('Dic 25'!L57)</f>
        <v>0</v>
      </c>
      <c r="AL60" s="108">
        <f>SUM('Pago Cuota MC 2025'!Q57)</f>
        <v>0</v>
      </c>
      <c r="AM60" s="123">
        <f>SUM(-AK60,AL60)+Tabla3[[#This Row],[Saldo31]]</f>
        <v>-766.45945756955871</v>
      </c>
      <c r="AN60" s="130">
        <f t="shared" si="3"/>
        <v>-766.45945756955871</v>
      </c>
      <c r="AO60" s="29"/>
      <c r="AP60" s="29"/>
      <c r="AQ60" s="106">
        <f>SUM(Tabla3[[#This Row],[Saldo Anual]])</f>
        <v>-766.45945756955871</v>
      </c>
    </row>
    <row r="61" spans="1:44" ht="16.149999999999999" thickBot="1" x14ac:dyDescent="0.5">
      <c r="A61" s="282"/>
      <c r="B61" s="16" t="s">
        <v>5</v>
      </c>
      <c r="C61" s="116">
        <v>404</v>
      </c>
      <c r="D61" s="118">
        <f>SUM('Ene 25'!L58)-('Pago Cuota MC 2024'!F58)</f>
        <v>310.38366613948136</v>
      </c>
      <c r="E61" s="108">
        <f>SUM('Pago Cuota MC 2025'!F58)</f>
        <v>320</v>
      </c>
      <c r="F61" s="119">
        <f t="shared" si="2"/>
        <v>9.6163338605186368</v>
      </c>
      <c r="G61" s="118">
        <f>SUM('Feb 25'!L58)</f>
        <v>365.81059781401314</v>
      </c>
      <c r="H61" s="108">
        <f>SUM('Pago Cuota MC 2025'!G58)</f>
        <v>355</v>
      </c>
      <c r="I61" s="119">
        <f>SUM(-G61,H61)+Tabla3[[#This Row],[Saldo]]</f>
        <v>-1.1942639534944988</v>
      </c>
      <c r="J61" s="118">
        <f>SUM('Mar 25'!L58)</f>
        <v>370.60818282987998</v>
      </c>
      <c r="K61" s="108">
        <f>SUM('Pago Cuota MC 2025'!H58)</f>
        <v>0</v>
      </c>
      <c r="L61" s="119">
        <f>SUM(-J61,K61)+Tabla3[[#This Row],[Saldo4]]</f>
        <v>-371.80244678337448</v>
      </c>
      <c r="M61" s="122">
        <f>SUM('Abr 25'!L58)</f>
        <v>0</v>
      </c>
      <c r="N61" s="108">
        <f>SUM('Pago Cuota MC 2025'!I58)</f>
        <v>0</v>
      </c>
      <c r="O61" s="119">
        <f>SUM(-M61,N61)+Tabla3[[#This Row],[Saldo7]]</f>
        <v>-371.80244678337448</v>
      </c>
      <c r="P61" s="122">
        <f>SUM('May 25'!L58)</f>
        <v>0</v>
      </c>
      <c r="Q61" s="108">
        <f>SUM('Pago Cuota MC 2025'!J58)</f>
        <v>0</v>
      </c>
      <c r="R61" s="119">
        <f>SUM(-P61,Q61)+Tabla3[[#This Row],[Saldo13]]</f>
        <v>-371.80244678337448</v>
      </c>
      <c r="S61" s="122">
        <f>SUM('Jun 25'!L58)</f>
        <v>0</v>
      </c>
      <c r="T61" s="108">
        <f>SUM('Pago Cuota MC 2025'!K58)</f>
        <v>0</v>
      </c>
      <c r="U61" s="119">
        <f>SUM(-S61,T61)+Tabla3[[#This Row],[Saldo132]]</f>
        <v>-371.80244678337448</v>
      </c>
      <c r="V61" s="122">
        <f>SUM('Jul 25'!L58)</f>
        <v>0</v>
      </c>
      <c r="W61" s="108">
        <f>SUM('Pago Cuota MC 2025'!L58)</f>
        <v>0</v>
      </c>
      <c r="X61" s="119">
        <f>SUM(-V61,W61)+Tabla3[[#This Row],[Saldo16]]</f>
        <v>-371.80244678337448</v>
      </c>
      <c r="Y61" s="122">
        <f>SUM('Ago 25'!L58)</f>
        <v>0</v>
      </c>
      <c r="Z61" s="108">
        <f>SUM('Pago Cuota MC 2025'!M58)</f>
        <v>0</v>
      </c>
      <c r="AA61" s="119">
        <f>SUM(-Y61,Z61)+Tabla3[[#This Row],[Saldo19]]</f>
        <v>-371.80244678337448</v>
      </c>
      <c r="AB61" s="122">
        <f>SUM('Sep 25'!L58)</f>
        <v>0</v>
      </c>
      <c r="AC61" s="108">
        <f>SUM('Pago Cuota MC 2025'!N58)</f>
        <v>0</v>
      </c>
      <c r="AD61" s="119">
        <f>SUM(-AB61,AC61)+Tabla3[[#This Row],[Saldo22]]</f>
        <v>-371.80244678337448</v>
      </c>
      <c r="AE61" s="122">
        <f>SUM('Oct 25'!L58)</f>
        <v>0</v>
      </c>
      <c r="AF61" s="108">
        <f>SUM('Pago Cuota MC 2025'!O58)</f>
        <v>0</v>
      </c>
      <c r="AG61" s="147">
        <f>SUM(-AE61,AF61)+Tabla3[[#This Row],[Saldo25]]</f>
        <v>-371.80244678337448</v>
      </c>
      <c r="AH61" s="122">
        <f>SUM('Nov 25'!L58)</f>
        <v>0</v>
      </c>
      <c r="AI61" s="108">
        <f>SUM('Pago Cuota MC 2025'!P58)</f>
        <v>0</v>
      </c>
      <c r="AJ61" s="150">
        <f>SUM(-AH61,AI61)+Tabla3[[#This Row],[Saldo28]]</f>
        <v>-371.80244678337448</v>
      </c>
      <c r="AK61" s="122">
        <f>SUM('Dic 25'!L58)</f>
        <v>0</v>
      </c>
      <c r="AL61" s="108">
        <f>SUM('Pago Cuota MC 2025'!Q58)</f>
        <v>0</v>
      </c>
      <c r="AM61" s="123">
        <f>SUM(-AK61,AL61)+Tabla3[[#This Row],[Saldo31]]</f>
        <v>-371.80244678337448</v>
      </c>
      <c r="AN61" s="130">
        <f t="shared" si="3"/>
        <v>-371.80244678337448</v>
      </c>
      <c r="AO61" s="29"/>
      <c r="AP61" s="29"/>
      <c r="AQ61" s="106">
        <f>SUM(Tabla3[[#This Row],[Saldo Anual]])</f>
        <v>-371.80244678337448</v>
      </c>
    </row>
    <row r="62" spans="1:44" ht="16.149999999999999" thickBot="1" x14ac:dyDescent="0.5">
      <c r="A62" s="282"/>
      <c r="B62" s="16" t="s">
        <v>5</v>
      </c>
      <c r="C62" s="116">
        <v>501</v>
      </c>
      <c r="D62" s="118">
        <f>SUM('Ene 25'!L59)-('Pago Cuota MC 2024'!F59)</f>
        <v>364.09656973756682</v>
      </c>
      <c r="E62" s="108">
        <f>SUM('Pago Cuota MC 2025'!F59)</f>
        <v>364.1</v>
      </c>
      <c r="F62" s="119">
        <f t="shared" si="2"/>
        <v>3.4302624331985498E-3</v>
      </c>
      <c r="G62" s="118">
        <f>SUM('Feb 25'!L59)</f>
        <v>539.82839317146113</v>
      </c>
      <c r="H62" s="108">
        <f>SUM('Pago Cuota MC 2025'!G59)</f>
        <v>539.82000000000005</v>
      </c>
      <c r="I62" s="119">
        <f>SUM(-G62,H62)+Tabla3[[#This Row],[Saldo]]</f>
        <v>-4.9629090278813237E-3</v>
      </c>
      <c r="J62" s="118">
        <f>SUM('Mar 25'!L59)</f>
        <v>527.60712377862592</v>
      </c>
      <c r="K62" s="108">
        <f>SUM('Pago Cuota MC 2025'!H59)</f>
        <v>0</v>
      </c>
      <c r="L62" s="119">
        <f>SUM(-J62,K62)+Tabla3[[#This Row],[Saldo4]]</f>
        <v>-527.6120866876538</v>
      </c>
      <c r="M62" s="122">
        <f>SUM('Abr 25'!L59)</f>
        <v>0</v>
      </c>
      <c r="N62" s="108">
        <f>SUM('Pago Cuota MC 2025'!I59)</f>
        <v>0</v>
      </c>
      <c r="O62" s="119">
        <f>SUM(-M62,N62)+Tabla3[[#This Row],[Saldo7]]</f>
        <v>-527.6120866876538</v>
      </c>
      <c r="P62" s="122">
        <f>SUM('May 25'!L59)</f>
        <v>0</v>
      </c>
      <c r="Q62" s="108">
        <f>SUM('Pago Cuota MC 2025'!J59)</f>
        <v>0</v>
      </c>
      <c r="R62" s="119">
        <f>SUM(-P62,Q62)+Tabla3[[#This Row],[Saldo13]]</f>
        <v>-527.6120866876538</v>
      </c>
      <c r="S62" s="122">
        <f>SUM('Jun 25'!L59)</f>
        <v>0</v>
      </c>
      <c r="T62" s="108">
        <f>SUM('Pago Cuota MC 2025'!K59)</f>
        <v>0</v>
      </c>
      <c r="U62" s="119">
        <f>SUM(-S62,T62)+Tabla3[[#This Row],[Saldo132]]</f>
        <v>-527.6120866876538</v>
      </c>
      <c r="V62" s="122">
        <f>SUM('Jul 25'!L59)</f>
        <v>0</v>
      </c>
      <c r="W62" s="108">
        <f>SUM('Pago Cuota MC 2025'!L59)</f>
        <v>0</v>
      </c>
      <c r="X62" s="119">
        <f>SUM(-V62,W62)+Tabla3[[#This Row],[Saldo16]]</f>
        <v>-527.6120866876538</v>
      </c>
      <c r="Y62" s="122">
        <f>SUM('Ago 25'!L59)</f>
        <v>0</v>
      </c>
      <c r="Z62" s="108">
        <f>SUM('Pago Cuota MC 2025'!M59)</f>
        <v>0</v>
      </c>
      <c r="AA62" s="119">
        <f>SUM(-Y62,Z62)+Tabla3[[#This Row],[Saldo19]]</f>
        <v>-527.6120866876538</v>
      </c>
      <c r="AB62" s="122">
        <f>SUM('Sep 25'!L59)</f>
        <v>0</v>
      </c>
      <c r="AC62" s="108">
        <f>SUM('Pago Cuota MC 2025'!N59)</f>
        <v>0</v>
      </c>
      <c r="AD62" s="119">
        <f>SUM(-AB62,AC62)+Tabla3[[#This Row],[Saldo22]]</f>
        <v>-527.6120866876538</v>
      </c>
      <c r="AE62" s="122">
        <f>SUM('Oct 25'!L59)</f>
        <v>0</v>
      </c>
      <c r="AF62" s="108">
        <f>SUM('Pago Cuota MC 2025'!O59)</f>
        <v>0</v>
      </c>
      <c r="AG62" s="147">
        <f>SUM(-AE62,AF62)+Tabla3[[#This Row],[Saldo25]]</f>
        <v>-527.6120866876538</v>
      </c>
      <c r="AH62" s="122">
        <f>SUM('Nov 25'!L59)</f>
        <v>0</v>
      </c>
      <c r="AI62" s="108">
        <f>SUM('Pago Cuota MC 2025'!P59)</f>
        <v>0</v>
      </c>
      <c r="AJ62" s="150">
        <f>SUM(-AH62,AI62)+Tabla3[[#This Row],[Saldo28]]</f>
        <v>-527.6120866876538</v>
      </c>
      <c r="AK62" s="122">
        <f>SUM('Dic 25'!L59)</f>
        <v>0</v>
      </c>
      <c r="AL62" s="108">
        <f>SUM('Pago Cuota MC 2025'!Q59)</f>
        <v>0</v>
      </c>
      <c r="AM62" s="123">
        <f>SUM(-AK62,AL62)+Tabla3[[#This Row],[Saldo31]]</f>
        <v>-527.6120866876538</v>
      </c>
      <c r="AN62" s="130">
        <f t="shared" si="3"/>
        <v>-527.6120866876538</v>
      </c>
      <c r="AO62" s="29"/>
      <c r="AP62" s="29"/>
      <c r="AQ62" s="106">
        <f>SUM(Tabla3[[#This Row],[Saldo Anual]])</f>
        <v>-527.6120866876538</v>
      </c>
    </row>
    <row r="63" spans="1:44" ht="16.149999999999999" thickBot="1" x14ac:dyDescent="0.5">
      <c r="A63" s="282"/>
      <c r="B63" s="16" t="s">
        <v>5</v>
      </c>
      <c r="C63" s="116">
        <v>502</v>
      </c>
      <c r="D63" s="118">
        <f>SUM('Ene 25'!L60)-('Pago Cuota MC 2024'!F60)</f>
        <v>327.97981257843196</v>
      </c>
      <c r="E63" s="108">
        <f>SUM('Pago Cuota MC 2025'!F60)</f>
        <v>356</v>
      </c>
      <c r="F63" s="119">
        <f t="shared" si="2"/>
        <v>28.020187421568039</v>
      </c>
      <c r="G63" s="118">
        <f>SUM('Feb 25'!L60)</f>
        <v>371.90303899886078</v>
      </c>
      <c r="H63" s="108">
        <f>SUM('Pago Cuota MC 2025'!G60)</f>
        <v>0</v>
      </c>
      <c r="I63" s="119">
        <f>SUM(-G63,H63)+Tabla3[[#This Row],[Saldo]]</f>
        <v>-343.88285157729274</v>
      </c>
      <c r="J63" s="118">
        <f>SUM('Mar 25'!L60)</f>
        <v>367.45270202290072</v>
      </c>
      <c r="K63" s="108">
        <f>SUM('Pago Cuota MC 2025'!H60)</f>
        <v>0</v>
      </c>
      <c r="L63" s="119">
        <f>SUM(-J63,K63)+Tabla3[[#This Row],[Saldo4]]</f>
        <v>-711.33555360019341</v>
      </c>
      <c r="M63" s="122">
        <f>SUM('Abr 25'!L60)</f>
        <v>0</v>
      </c>
      <c r="N63" s="108">
        <f>SUM('Pago Cuota MC 2025'!I60)</f>
        <v>0</v>
      </c>
      <c r="O63" s="119">
        <f>SUM(-M63,N63)+Tabla3[[#This Row],[Saldo7]]</f>
        <v>-711.33555360019341</v>
      </c>
      <c r="P63" s="122">
        <f>SUM('May 25'!L60)</f>
        <v>0</v>
      </c>
      <c r="Q63" s="108">
        <f>SUM('Pago Cuota MC 2025'!J60)</f>
        <v>0</v>
      </c>
      <c r="R63" s="119">
        <f>SUM(-P63,Q63)+Tabla3[[#This Row],[Saldo13]]</f>
        <v>-711.33555360019341</v>
      </c>
      <c r="S63" s="122">
        <f>SUM('Jun 25'!L60)</f>
        <v>0</v>
      </c>
      <c r="T63" s="108">
        <f>SUM('Pago Cuota MC 2025'!K60)</f>
        <v>0</v>
      </c>
      <c r="U63" s="119">
        <f>SUM(-S63,T63)+Tabla3[[#This Row],[Saldo132]]</f>
        <v>-711.33555360019341</v>
      </c>
      <c r="V63" s="122">
        <f>SUM('Jul 25'!L60)</f>
        <v>0</v>
      </c>
      <c r="W63" s="108">
        <f>SUM('Pago Cuota MC 2025'!L60)</f>
        <v>0</v>
      </c>
      <c r="X63" s="119">
        <f>SUM(-V63,W63)+Tabla3[[#This Row],[Saldo16]]</f>
        <v>-711.33555360019341</v>
      </c>
      <c r="Y63" s="122">
        <f>SUM('Ago 25'!L60)</f>
        <v>0</v>
      </c>
      <c r="Z63" s="108">
        <f>SUM('Pago Cuota MC 2025'!M60)</f>
        <v>0</v>
      </c>
      <c r="AA63" s="119">
        <f>SUM(-Y63,Z63)+Tabla3[[#This Row],[Saldo19]]</f>
        <v>-711.33555360019341</v>
      </c>
      <c r="AB63" s="122">
        <f>SUM('Sep 25'!L60)</f>
        <v>0</v>
      </c>
      <c r="AC63" s="108">
        <f>SUM('Pago Cuota MC 2025'!N60)</f>
        <v>0</v>
      </c>
      <c r="AD63" s="119">
        <f>SUM(-AB63,AC63)+Tabla3[[#This Row],[Saldo22]]</f>
        <v>-711.33555360019341</v>
      </c>
      <c r="AE63" s="122">
        <f>SUM('Oct 25'!L60)</f>
        <v>0</v>
      </c>
      <c r="AF63" s="108">
        <f>SUM('Pago Cuota MC 2025'!O60)</f>
        <v>0</v>
      </c>
      <c r="AG63" s="147">
        <f>SUM(-AE63,AF63)+Tabla3[[#This Row],[Saldo25]]</f>
        <v>-711.33555360019341</v>
      </c>
      <c r="AH63" s="122">
        <f>SUM('Nov 25'!L60)</f>
        <v>0</v>
      </c>
      <c r="AI63" s="108">
        <f>SUM('Pago Cuota MC 2025'!P60)</f>
        <v>0</v>
      </c>
      <c r="AJ63" s="150">
        <f>SUM(-AH63,AI63)+Tabla3[[#This Row],[Saldo28]]</f>
        <v>-711.33555360019341</v>
      </c>
      <c r="AK63" s="122">
        <f>SUM('Dic 25'!L60)</f>
        <v>0</v>
      </c>
      <c r="AL63" s="108">
        <f>SUM('Pago Cuota MC 2025'!Q60)</f>
        <v>0</v>
      </c>
      <c r="AM63" s="123">
        <f>SUM(-AK63,AL63)+Tabla3[[#This Row],[Saldo31]]</f>
        <v>-711.33555360019341</v>
      </c>
      <c r="AN63" s="130">
        <f t="shared" si="3"/>
        <v>-711.33555360019341</v>
      </c>
      <c r="AO63" s="29"/>
      <c r="AP63" s="29"/>
      <c r="AQ63" s="106">
        <f>SUM(Tabla3[[#This Row],[Saldo Anual]])</f>
        <v>-711.33555360019341</v>
      </c>
    </row>
    <row r="64" spans="1:44" ht="16.149999999999999" thickBot="1" x14ac:dyDescent="0.5">
      <c r="A64" s="282"/>
      <c r="B64" s="16" t="s">
        <v>5</v>
      </c>
      <c r="C64" s="116">
        <v>503</v>
      </c>
      <c r="D64" s="118">
        <f>SUM('Ene 25'!L61)-('Pago Cuota MC 2024'!F61)</f>
        <v>256.1771222047708</v>
      </c>
      <c r="E64" s="108">
        <f>SUM('Pago Cuota MC 2025'!F61)</f>
        <v>500</v>
      </c>
      <c r="F64" s="119">
        <f t="shared" si="2"/>
        <v>243.8228777952292</v>
      </c>
      <c r="G64" s="118">
        <f>SUM('Feb 25'!L61)</f>
        <v>457.68992905867276</v>
      </c>
      <c r="H64" s="108">
        <f>SUM('Pago Cuota MC 2025'!G61)</f>
        <v>0</v>
      </c>
      <c r="I64" s="119">
        <f>SUM(-G64,H64)+Tabla3[[#This Row],[Saldo]]</f>
        <v>-213.86705126344356</v>
      </c>
      <c r="J64" s="118">
        <f>SUM('Mar 25'!L61)</f>
        <v>419.73059913304246</v>
      </c>
      <c r="K64" s="108">
        <f>SUM('Pago Cuota MC 2025'!H61)</f>
        <v>0</v>
      </c>
      <c r="L64" s="119">
        <f>SUM(-J64,K64)+Tabla3[[#This Row],[Saldo4]]</f>
        <v>-633.59765039648596</v>
      </c>
      <c r="M64" s="122">
        <f>SUM('Abr 25'!L61)</f>
        <v>0</v>
      </c>
      <c r="N64" s="108">
        <f>SUM('Pago Cuota MC 2025'!I61)</f>
        <v>0</v>
      </c>
      <c r="O64" s="119">
        <f>SUM(-M64,N64)+Tabla3[[#This Row],[Saldo7]]</f>
        <v>-633.59765039648596</v>
      </c>
      <c r="P64" s="122">
        <f>SUM('May 25'!L61)</f>
        <v>0</v>
      </c>
      <c r="Q64" s="108">
        <f>SUM('Pago Cuota MC 2025'!J61)</f>
        <v>0</v>
      </c>
      <c r="R64" s="119">
        <f>SUM(-P64,Q64)+Tabla3[[#This Row],[Saldo13]]</f>
        <v>-633.59765039648596</v>
      </c>
      <c r="S64" s="122">
        <f>SUM('Jun 25'!L61)</f>
        <v>0</v>
      </c>
      <c r="T64" s="108">
        <f>SUM('Pago Cuota MC 2025'!K61)</f>
        <v>0</v>
      </c>
      <c r="U64" s="119">
        <f>SUM(-S64,T64)+Tabla3[[#This Row],[Saldo132]]</f>
        <v>-633.59765039648596</v>
      </c>
      <c r="V64" s="122">
        <f>SUM('Jul 25'!L61)</f>
        <v>0</v>
      </c>
      <c r="W64" s="108">
        <f>SUM('Pago Cuota MC 2025'!L61)</f>
        <v>0</v>
      </c>
      <c r="X64" s="119">
        <f>SUM(-V64,W64)+Tabla3[[#This Row],[Saldo16]]</f>
        <v>-633.59765039648596</v>
      </c>
      <c r="Y64" s="122">
        <f>SUM('Ago 25'!L61)</f>
        <v>0</v>
      </c>
      <c r="Z64" s="108">
        <f>SUM('Pago Cuota MC 2025'!M61)</f>
        <v>0</v>
      </c>
      <c r="AA64" s="119">
        <f>SUM(-Y64,Z64)+Tabla3[[#This Row],[Saldo19]]</f>
        <v>-633.59765039648596</v>
      </c>
      <c r="AB64" s="122">
        <f>SUM('Sep 25'!L61)</f>
        <v>0</v>
      </c>
      <c r="AC64" s="108">
        <f>SUM('Pago Cuota MC 2025'!N61)</f>
        <v>0</v>
      </c>
      <c r="AD64" s="119">
        <f>SUM(-AB64,AC64)+Tabla3[[#This Row],[Saldo22]]</f>
        <v>-633.59765039648596</v>
      </c>
      <c r="AE64" s="122">
        <f>SUM('Oct 25'!L61)</f>
        <v>0</v>
      </c>
      <c r="AF64" s="108">
        <f>SUM('Pago Cuota MC 2025'!O61)</f>
        <v>0</v>
      </c>
      <c r="AG64" s="147">
        <f>SUM(-AE64,AF64)+Tabla3[[#This Row],[Saldo25]]</f>
        <v>-633.59765039648596</v>
      </c>
      <c r="AH64" s="122">
        <f>SUM('Nov 25'!L61)</f>
        <v>0</v>
      </c>
      <c r="AI64" s="108">
        <f>SUM('Pago Cuota MC 2025'!P61)</f>
        <v>0</v>
      </c>
      <c r="AJ64" s="150">
        <f>SUM(-AH64,AI64)+Tabla3[[#This Row],[Saldo28]]</f>
        <v>-633.59765039648596</v>
      </c>
      <c r="AK64" s="122">
        <f>SUM('Dic 25'!L61)</f>
        <v>0</v>
      </c>
      <c r="AL64" s="108">
        <f>SUM('Pago Cuota MC 2025'!Q61)</f>
        <v>0</v>
      </c>
      <c r="AM64" s="123">
        <f>SUM(-AK64,AL64)+Tabla3[[#This Row],[Saldo31]]</f>
        <v>-633.59765039648596</v>
      </c>
      <c r="AN64" s="130">
        <f t="shared" si="3"/>
        <v>-633.59765039648596</v>
      </c>
      <c r="AO64" s="29"/>
      <c r="AP64" s="29"/>
      <c r="AQ64" s="106">
        <f>SUM(Tabla3[[#This Row],[Saldo Anual]])</f>
        <v>-633.59765039648596</v>
      </c>
    </row>
    <row r="65" spans="1:43" ht="16.149999999999999" thickBot="1" x14ac:dyDescent="0.5">
      <c r="A65" s="282"/>
      <c r="B65" s="16" t="s">
        <v>5</v>
      </c>
      <c r="C65" s="116">
        <v>504</v>
      </c>
      <c r="D65" s="118">
        <f>SUM('Ene 25'!L62)-('Pago Cuota MC 2024'!F62)</f>
        <v>336.59563235854381</v>
      </c>
      <c r="E65" s="108">
        <f>SUM('Pago Cuota MC 2025'!F62)</f>
        <v>336.6</v>
      </c>
      <c r="F65" s="119">
        <f t="shared" si="2"/>
        <v>4.367641456212823E-3</v>
      </c>
      <c r="G65" s="118">
        <f>SUM('Feb 25'!L62)</f>
        <v>400.74241880518377</v>
      </c>
      <c r="H65" s="108">
        <f>SUM('Pago Cuota MC 2025'!G62)</f>
        <v>400.74</v>
      </c>
      <c r="I65" s="119">
        <f>SUM(-G65,H65)+Tabla3[[#This Row],[Saldo]]</f>
        <v>1.9488362724473518E-3</v>
      </c>
      <c r="J65" s="118">
        <f>SUM('Mar 25'!L62)</f>
        <v>401.56887917666296</v>
      </c>
      <c r="K65" s="108">
        <f>SUM('Pago Cuota MC 2025'!H62)</f>
        <v>0</v>
      </c>
      <c r="L65" s="119">
        <f>SUM(-J65,K65)+Tabla3[[#This Row],[Saldo4]]</f>
        <v>-401.56693034039051</v>
      </c>
      <c r="M65" s="122">
        <f>SUM('Abr 25'!L62)</f>
        <v>0</v>
      </c>
      <c r="N65" s="108">
        <f>SUM('Pago Cuota MC 2025'!I62)</f>
        <v>0</v>
      </c>
      <c r="O65" s="119">
        <f>SUM(-M65,N65)+Tabla3[[#This Row],[Saldo7]]</f>
        <v>-401.56693034039051</v>
      </c>
      <c r="P65" s="122">
        <f>SUM('May 25'!L62)</f>
        <v>0</v>
      </c>
      <c r="Q65" s="108">
        <f>SUM('Pago Cuota MC 2025'!J62)</f>
        <v>0</v>
      </c>
      <c r="R65" s="119">
        <f>SUM(-P65,Q65)+Tabla3[[#This Row],[Saldo13]]</f>
        <v>-401.56693034039051</v>
      </c>
      <c r="S65" s="122">
        <f>SUM('Jun 25'!L62)</f>
        <v>0</v>
      </c>
      <c r="T65" s="108">
        <f>SUM('Pago Cuota MC 2025'!K62)</f>
        <v>0</v>
      </c>
      <c r="U65" s="119">
        <f>SUM(-S65,T65)+Tabla3[[#This Row],[Saldo132]]</f>
        <v>-401.56693034039051</v>
      </c>
      <c r="V65" s="122">
        <f>SUM('Jul 25'!L62)</f>
        <v>0</v>
      </c>
      <c r="W65" s="108">
        <f>SUM('Pago Cuota MC 2025'!L62)</f>
        <v>0</v>
      </c>
      <c r="X65" s="119">
        <f>SUM(-V65,W65)+Tabla3[[#This Row],[Saldo16]]</f>
        <v>-401.56693034039051</v>
      </c>
      <c r="Y65" s="122">
        <f>SUM('Ago 25'!L62)</f>
        <v>0</v>
      </c>
      <c r="Z65" s="108">
        <f>SUM('Pago Cuota MC 2025'!M62)</f>
        <v>0</v>
      </c>
      <c r="AA65" s="119">
        <f>SUM(-Y65,Z65)+Tabla3[[#This Row],[Saldo19]]</f>
        <v>-401.56693034039051</v>
      </c>
      <c r="AB65" s="122">
        <f>SUM('Sep 25'!L62)</f>
        <v>0</v>
      </c>
      <c r="AC65" s="108">
        <f>SUM('Pago Cuota MC 2025'!N62)</f>
        <v>0</v>
      </c>
      <c r="AD65" s="119">
        <f>SUM(-AB65,AC65)+Tabla3[[#This Row],[Saldo22]]</f>
        <v>-401.56693034039051</v>
      </c>
      <c r="AE65" s="122">
        <f>SUM('Oct 25'!L62)</f>
        <v>0</v>
      </c>
      <c r="AF65" s="108">
        <f>SUM('Pago Cuota MC 2025'!O62)</f>
        <v>0</v>
      </c>
      <c r="AG65" s="147">
        <f>SUM(-AE65,AF65)+Tabla3[[#This Row],[Saldo25]]</f>
        <v>-401.56693034039051</v>
      </c>
      <c r="AH65" s="122">
        <f>SUM('Nov 25'!L62)</f>
        <v>0</v>
      </c>
      <c r="AI65" s="108">
        <f>SUM('Pago Cuota MC 2025'!P62)</f>
        <v>0</v>
      </c>
      <c r="AJ65" s="150">
        <f>SUM(-AH65,AI65)+Tabla3[[#This Row],[Saldo28]]</f>
        <v>-401.56693034039051</v>
      </c>
      <c r="AK65" s="122">
        <f>SUM('Dic 25'!L62)</f>
        <v>0</v>
      </c>
      <c r="AL65" s="108">
        <f>SUM('Pago Cuota MC 2025'!Q62)</f>
        <v>0</v>
      </c>
      <c r="AM65" s="123">
        <f>SUM(-AK65,AL65)+Tabla3[[#This Row],[Saldo31]]</f>
        <v>-401.56693034039051</v>
      </c>
      <c r="AN65" s="130">
        <f t="shared" si="3"/>
        <v>-401.56693034039051</v>
      </c>
      <c r="AO65" s="29"/>
      <c r="AP65" s="29"/>
      <c r="AQ65" s="106">
        <f>SUM(Tabla3[[#This Row],[Saldo Anual]])</f>
        <v>-401.56693034039051</v>
      </c>
    </row>
    <row r="66" spans="1:43" ht="16.149999999999999" thickBot="1" x14ac:dyDescent="0.5">
      <c r="A66" s="281"/>
      <c r="B66" s="16" t="s">
        <v>6</v>
      </c>
      <c r="C66" s="116">
        <v>101</v>
      </c>
      <c r="D66" s="118">
        <f>SUM('Ene 25'!L63)-('Pago Cuota MC 2024'!F63)</f>
        <v>331.3819547397182</v>
      </c>
      <c r="E66" s="108">
        <f>SUM('Pago Cuota MC 2025'!F63)</f>
        <v>331.38</v>
      </c>
      <c r="F66" s="119">
        <f t="shared" si="2"/>
        <v>-1.9547397182009263E-3</v>
      </c>
      <c r="G66" s="118">
        <f>SUM('Feb 25'!L63)</f>
        <v>389.44911319424671</v>
      </c>
      <c r="H66" s="108">
        <f>SUM('Pago Cuota MC 2025'!G63)</f>
        <v>389.45</v>
      </c>
      <c r="I66" s="119">
        <f>SUM(-G66,H66)+Tabla3[[#This Row],[Saldo]]</f>
        <v>-1.0679339649186659E-3</v>
      </c>
      <c r="J66" s="118">
        <f>SUM('Mar 25'!L63)</f>
        <v>411.92845643947652</v>
      </c>
      <c r="K66" s="108">
        <f>SUM('Pago Cuota MC 2025'!H63)</f>
        <v>0</v>
      </c>
      <c r="L66" s="119">
        <f>SUM(-J66,K66)+Tabla3[[#This Row],[Saldo4]]</f>
        <v>-411.92952437344144</v>
      </c>
      <c r="M66" s="122">
        <f>SUM('Abr 25'!L63)</f>
        <v>0</v>
      </c>
      <c r="N66" s="108">
        <f>SUM('Pago Cuota MC 2025'!I63)</f>
        <v>0</v>
      </c>
      <c r="O66" s="119">
        <f>SUM(-M66,N66)+Tabla3[[#This Row],[Saldo7]]</f>
        <v>-411.92952437344144</v>
      </c>
      <c r="P66" s="122">
        <f>SUM('May 25'!L63)</f>
        <v>0</v>
      </c>
      <c r="Q66" s="108">
        <f>SUM('Pago Cuota MC 2025'!J63)</f>
        <v>0</v>
      </c>
      <c r="R66" s="119">
        <f>SUM(-P66,Q66)+Tabla3[[#This Row],[Saldo13]]</f>
        <v>-411.92952437344144</v>
      </c>
      <c r="S66" s="122">
        <f>SUM('Jun 25'!L63)</f>
        <v>0</v>
      </c>
      <c r="T66" s="108">
        <f>SUM('Pago Cuota MC 2025'!K63)</f>
        <v>0</v>
      </c>
      <c r="U66" s="119">
        <f>SUM(-S66,T66)+Tabla3[[#This Row],[Saldo132]]</f>
        <v>-411.92952437344144</v>
      </c>
      <c r="V66" s="122">
        <f>SUM('Jul 25'!L63)</f>
        <v>0</v>
      </c>
      <c r="W66" s="108">
        <f>SUM('Pago Cuota MC 2025'!L63)</f>
        <v>0</v>
      </c>
      <c r="X66" s="119">
        <f>SUM(-V66,W66)+Tabla3[[#This Row],[Saldo16]]</f>
        <v>-411.92952437344144</v>
      </c>
      <c r="Y66" s="122">
        <f>SUM('Ago 25'!L63)</f>
        <v>0</v>
      </c>
      <c r="Z66" s="108">
        <f>SUM('Pago Cuota MC 2025'!M63)</f>
        <v>0</v>
      </c>
      <c r="AA66" s="119">
        <f>SUM(-Y66,Z66)+Tabla3[[#This Row],[Saldo19]]</f>
        <v>-411.92952437344144</v>
      </c>
      <c r="AB66" s="122">
        <f>SUM('Sep 25'!L63)</f>
        <v>0</v>
      </c>
      <c r="AC66" s="108">
        <f>SUM('Pago Cuota MC 2025'!N63)</f>
        <v>0</v>
      </c>
      <c r="AD66" s="119">
        <f>SUM(-AB66,AC66)+Tabla3[[#This Row],[Saldo22]]</f>
        <v>-411.92952437344144</v>
      </c>
      <c r="AE66" s="122">
        <f>SUM('Oct 25'!L63)</f>
        <v>0</v>
      </c>
      <c r="AF66" s="108">
        <f>SUM('Pago Cuota MC 2025'!O63)</f>
        <v>0</v>
      </c>
      <c r="AG66" s="147">
        <f>SUM(-AE66,AF66)+Tabla3[[#This Row],[Saldo25]]</f>
        <v>-411.92952437344144</v>
      </c>
      <c r="AH66" s="122">
        <f>SUM('Nov 25'!L63)</f>
        <v>0</v>
      </c>
      <c r="AI66" s="108">
        <f>SUM('Pago Cuota MC 2025'!P63)</f>
        <v>0</v>
      </c>
      <c r="AJ66" s="150">
        <f>SUM(-AH66,AI66)+Tabla3[[#This Row],[Saldo28]]</f>
        <v>-411.92952437344144</v>
      </c>
      <c r="AK66" s="122">
        <f>SUM('Dic 25'!L63)</f>
        <v>0</v>
      </c>
      <c r="AL66" s="108">
        <f>SUM('Pago Cuota MC 2025'!Q63)</f>
        <v>0</v>
      </c>
      <c r="AM66" s="123">
        <f>SUM(-AK66,AL66)+Tabla3[[#This Row],[Saldo31]]</f>
        <v>-411.92952437344144</v>
      </c>
      <c r="AN66" s="130">
        <f t="shared" si="3"/>
        <v>-411.92952437344144</v>
      </c>
      <c r="AO66" s="29"/>
      <c r="AP66" s="29"/>
      <c r="AQ66" s="106">
        <f>SUM(Tabla3[[#This Row],[Saldo Anual]])</f>
        <v>-411.92952437344144</v>
      </c>
    </row>
    <row r="67" spans="1:43" ht="16.149999999999999" thickBot="1" x14ac:dyDescent="0.5">
      <c r="A67" s="281"/>
      <c r="B67" s="16" t="s">
        <v>6</v>
      </c>
      <c r="C67" s="116">
        <v>102</v>
      </c>
      <c r="D67" s="118">
        <f>SUM('Ene 25'!L64)-('Pago Cuota MC 2024'!F64)</f>
        <v>314.23610726548981</v>
      </c>
      <c r="E67" s="108">
        <f>SUM('Pago Cuota MC 2025'!F64)</f>
        <v>314.24</v>
      </c>
      <c r="F67" s="119">
        <f t="shared" si="2"/>
        <v>3.8927345102024447E-3</v>
      </c>
      <c r="G67" s="118">
        <f>SUM('Feb 25'!L64)</f>
        <v>402.6311537809741</v>
      </c>
      <c r="H67" s="108">
        <f>SUM('Pago Cuota MC 2025'!G64)</f>
        <v>402.63</v>
      </c>
      <c r="I67" s="119">
        <f>SUM(-G67,H67)+Tabla3[[#This Row],[Saldo]]</f>
        <v>2.7389535360953232E-3</v>
      </c>
      <c r="J67" s="118">
        <f>SUM('Mar 25'!L64)</f>
        <v>358.33249689749175</v>
      </c>
      <c r="K67" s="108">
        <f>SUM('Pago Cuota MC 2025'!H64)</f>
        <v>0</v>
      </c>
      <c r="L67" s="119">
        <f>SUM(-J67,K67)+Tabla3[[#This Row],[Saldo4]]</f>
        <v>-358.32975794395566</v>
      </c>
      <c r="M67" s="122">
        <f>SUM('Abr 25'!L64)</f>
        <v>0</v>
      </c>
      <c r="N67" s="108">
        <f>SUM('Pago Cuota MC 2025'!I64)</f>
        <v>0</v>
      </c>
      <c r="O67" s="119">
        <f>SUM(-M67,N67)+Tabla3[[#This Row],[Saldo7]]</f>
        <v>-358.32975794395566</v>
      </c>
      <c r="P67" s="122">
        <f>SUM('May 25'!L64)</f>
        <v>0</v>
      </c>
      <c r="Q67" s="108">
        <f>SUM('Pago Cuota MC 2025'!J64)</f>
        <v>0</v>
      </c>
      <c r="R67" s="119">
        <f>SUM(-P67,Q67)+Tabla3[[#This Row],[Saldo13]]</f>
        <v>-358.32975794395566</v>
      </c>
      <c r="S67" s="122">
        <f>SUM('Jun 25'!L64)</f>
        <v>0</v>
      </c>
      <c r="T67" s="108">
        <f>SUM('Pago Cuota MC 2025'!K64)</f>
        <v>0</v>
      </c>
      <c r="U67" s="119">
        <f>SUM(-S67,T67)+Tabla3[[#This Row],[Saldo132]]</f>
        <v>-358.32975794395566</v>
      </c>
      <c r="V67" s="122">
        <f>SUM('Jul 25'!L64)</f>
        <v>0</v>
      </c>
      <c r="W67" s="108">
        <f>SUM('Pago Cuota MC 2025'!L64)</f>
        <v>0</v>
      </c>
      <c r="X67" s="119">
        <f>SUM(-V67,W67)+Tabla3[[#This Row],[Saldo16]]</f>
        <v>-358.32975794395566</v>
      </c>
      <c r="Y67" s="122">
        <f>SUM('Ago 25'!L64)</f>
        <v>0</v>
      </c>
      <c r="Z67" s="108">
        <f>SUM('Pago Cuota MC 2025'!M64)</f>
        <v>0</v>
      </c>
      <c r="AA67" s="119">
        <f>SUM(-Y67,Z67)+Tabla3[[#This Row],[Saldo19]]</f>
        <v>-358.32975794395566</v>
      </c>
      <c r="AB67" s="122">
        <f>SUM('Sep 25'!L64)</f>
        <v>0</v>
      </c>
      <c r="AC67" s="108">
        <f>SUM('Pago Cuota MC 2025'!N64)</f>
        <v>0</v>
      </c>
      <c r="AD67" s="119">
        <f>SUM(-AB67,AC67)+Tabla3[[#This Row],[Saldo22]]</f>
        <v>-358.32975794395566</v>
      </c>
      <c r="AE67" s="122">
        <f>SUM('Oct 25'!L64)</f>
        <v>0</v>
      </c>
      <c r="AF67" s="108">
        <f>SUM('Pago Cuota MC 2025'!O64)</f>
        <v>0</v>
      </c>
      <c r="AG67" s="147">
        <f>SUM(-AE67,AF67)+Tabla3[[#This Row],[Saldo25]]</f>
        <v>-358.32975794395566</v>
      </c>
      <c r="AH67" s="122">
        <f>SUM('Nov 25'!L64)</f>
        <v>0</v>
      </c>
      <c r="AI67" s="108">
        <f>SUM('Pago Cuota MC 2025'!P64)</f>
        <v>0</v>
      </c>
      <c r="AJ67" s="150">
        <f>SUM(-AH67,AI67)+Tabla3[[#This Row],[Saldo28]]</f>
        <v>-358.32975794395566</v>
      </c>
      <c r="AK67" s="122">
        <f>SUM('Dic 25'!L64)</f>
        <v>0</v>
      </c>
      <c r="AL67" s="108">
        <f>SUM('Pago Cuota MC 2025'!Q64)</f>
        <v>0</v>
      </c>
      <c r="AM67" s="123">
        <f>SUM(-AK67,AL67)+Tabla3[[#This Row],[Saldo31]]</f>
        <v>-358.32975794395566</v>
      </c>
      <c r="AN67" s="130">
        <f t="shared" si="3"/>
        <v>-358.32975794395566</v>
      </c>
      <c r="AO67" s="29"/>
      <c r="AP67" s="29"/>
      <c r="AQ67" s="106">
        <f>SUM(Tabla3[[#This Row],[Saldo Anual]])</f>
        <v>-358.32975794395566</v>
      </c>
    </row>
    <row r="68" spans="1:43" ht="16.149999999999999" thickBot="1" x14ac:dyDescent="0.5">
      <c r="A68" s="281"/>
      <c r="B68" s="16" t="s">
        <v>6</v>
      </c>
      <c r="C68" s="116">
        <v>103</v>
      </c>
      <c r="D68" s="118">
        <f>SUM('Ene 25'!L65)-('Pago Cuota MC 2024'!F65)</f>
        <v>723.551893483257</v>
      </c>
      <c r="E68" s="108">
        <f>SUM('Pago Cuota MC 2025'!F65)</f>
        <v>0</v>
      </c>
      <c r="F68" s="119">
        <f t="shared" si="2"/>
        <v>-723.551893483257</v>
      </c>
      <c r="G68" s="118">
        <f>SUM('Feb 25'!L65)</f>
        <v>402.7729739176873</v>
      </c>
      <c r="H68" s="108">
        <f>SUM('Pago Cuota MC 2025'!G65)</f>
        <v>0</v>
      </c>
      <c r="I68" s="119">
        <f>SUM(-G68,H68)+Tabla3[[#This Row],[Saldo]]</f>
        <v>-1126.3248674009442</v>
      </c>
      <c r="J68" s="118">
        <f>SUM('Mar 25'!L65)</f>
        <v>404.81725191384947</v>
      </c>
      <c r="K68" s="108">
        <f>SUM('Pago Cuota MC 2025'!H65)</f>
        <v>0</v>
      </c>
      <c r="L68" s="119">
        <f>SUM(-J68,K68)+Tabla3[[#This Row],[Saldo4]]</f>
        <v>-1531.1421193147937</v>
      </c>
      <c r="M68" s="122">
        <f>SUM('Abr 25'!L65)</f>
        <v>0</v>
      </c>
      <c r="N68" s="108">
        <f>SUM('Pago Cuota MC 2025'!I65)</f>
        <v>0</v>
      </c>
      <c r="O68" s="119">
        <f>SUM(-M68,N68)+Tabla3[[#This Row],[Saldo7]]</f>
        <v>-1531.1421193147937</v>
      </c>
      <c r="P68" s="122">
        <f>SUM('May 25'!L65)</f>
        <v>0</v>
      </c>
      <c r="Q68" s="108">
        <f>SUM('Pago Cuota MC 2025'!J65)</f>
        <v>0</v>
      </c>
      <c r="R68" s="119">
        <f>SUM(-P68,Q68)+Tabla3[[#This Row],[Saldo13]]</f>
        <v>-1531.1421193147937</v>
      </c>
      <c r="S68" s="122">
        <f>SUM('Jun 25'!L65)</f>
        <v>0</v>
      </c>
      <c r="T68" s="108">
        <f>SUM('Pago Cuota MC 2025'!K65)</f>
        <v>0</v>
      </c>
      <c r="U68" s="119">
        <f>SUM(-S68,T68)+Tabla3[[#This Row],[Saldo132]]</f>
        <v>-1531.1421193147937</v>
      </c>
      <c r="V68" s="122">
        <f>SUM('Jul 25'!L65)</f>
        <v>0</v>
      </c>
      <c r="W68" s="108">
        <f>SUM('Pago Cuota MC 2025'!L65)</f>
        <v>0</v>
      </c>
      <c r="X68" s="119">
        <f>SUM(-V68,W68)+Tabla3[[#This Row],[Saldo16]]</f>
        <v>-1531.1421193147937</v>
      </c>
      <c r="Y68" s="122">
        <f>SUM('Ago 25'!L65)</f>
        <v>0</v>
      </c>
      <c r="Z68" s="108">
        <f>SUM('Pago Cuota MC 2025'!M65)</f>
        <v>0</v>
      </c>
      <c r="AA68" s="119">
        <f>SUM(-Y68,Z68)+Tabla3[[#This Row],[Saldo19]]</f>
        <v>-1531.1421193147937</v>
      </c>
      <c r="AB68" s="122">
        <f>SUM('Sep 25'!L65)</f>
        <v>0</v>
      </c>
      <c r="AC68" s="108">
        <f>SUM('Pago Cuota MC 2025'!N65)</f>
        <v>0</v>
      </c>
      <c r="AD68" s="119">
        <f>SUM(-AB68,AC68)+Tabla3[[#This Row],[Saldo22]]</f>
        <v>-1531.1421193147937</v>
      </c>
      <c r="AE68" s="122">
        <f>SUM('Oct 25'!L65)</f>
        <v>0</v>
      </c>
      <c r="AF68" s="108">
        <f>SUM('Pago Cuota MC 2025'!O65)</f>
        <v>0</v>
      </c>
      <c r="AG68" s="147">
        <f>SUM(-AE68,AF68)+Tabla3[[#This Row],[Saldo25]]</f>
        <v>-1531.1421193147937</v>
      </c>
      <c r="AH68" s="122">
        <f>SUM('Nov 25'!L65)</f>
        <v>0</v>
      </c>
      <c r="AI68" s="108">
        <f>SUM('Pago Cuota MC 2025'!P65)</f>
        <v>0</v>
      </c>
      <c r="AJ68" s="150">
        <f>SUM(-AH68,AI68)+Tabla3[[#This Row],[Saldo28]]</f>
        <v>-1531.1421193147937</v>
      </c>
      <c r="AK68" s="122">
        <f>SUM('Dic 25'!L65)</f>
        <v>0</v>
      </c>
      <c r="AL68" s="108">
        <f>SUM('Pago Cuota MC 2025'!Q65)</f>
        <v>0</v>
      </c>
      <c r="AM68" s="123">
        <f>SUM(-AK68,AL68)+Tabla3[[#This Row],[Saldo31]]</f>
        <v>-1531.1421193147937</v>
      </c>
      <c r="AN68" s="130">
        <f t="shared" si="3"/>
        <v>-1531.1421193147937</v>
      </c>
      <c r="AO68" s="29"/>
      <c r="AP68" s="29"/>
      <c r="AQ68" s="106">
        <f>SUM(Tabla3[[#This Row],[Saldo Anual]])</f>
        <v>-1531.1421193147937</v>
      </c>
    </row>
    <row r="69" spans="1:43" ht="16.149999999999999" thickBot="1" x14ac:dyDescent="0.5">
      <c r="A69" s="281"/>
      <c r="B69" s="16" t="s">
        <v>6</v>
      </c>
      <c r="C69" s="116">
        <v>104</v>
      </c>
      <c r="D69" s="118">
        <f>SUM('Ene 25'!L66)-('Pago Cuota MC 2024'!F66)</f>
        <v>298.60604467058488</v>
      </c>
      <c r="E69" s="108">
        <f>SUM('Pago Cuota MC 2025'!F66)</f>
        <v>400</v>
      </c>
      <c r="F69" s="119">
        <f t="shared" si="2"/>
        <v>101.39395532941512</v>
      </c>
      <c r="G69" s="118">
        <f>SUM('Feb 25'!L66)</f>
        <v>395.1387806679009</v>
      </c>
      <c r="H69" s="108">
        <f>SUM('Pago Cuota MC 2025'!G66)</f>
        <v>400</v>
      </c>
      <c r="I69" s="119">
        <f>SUM(-G69,H69)+Tabla3[[#This Row],[Saldo]]</f>
        <v>106.25517466151422</v>
      </c>
      <c r="J69" s="118">
        <f>SUM('Mar 25'!L66)</f>
        <v>393.38115404034892</v>
      </c>
      <c r="K69" s="108">
        <f>SUM('Pago Cuota MC 2025'!H66)</f>
        <v>300</v>
      </c>
      <c r="L69" s="119">
        <f>SUM(-J69,K69)+Tabla3[[#This Row],[Saldo4]]</f>
        <v>12.8740206211653</v>
      </c>
      <c r="M69" s="122">
        <f>SUM('Abr 25'!L66)</f>
        <v>0</v>
      </c>
      <c r="N69" s="108">
        <f>SUM('Pago Cuota MC 2025'!I66)</f>
        <v>0</v>
      </c>
      <c r="O69" s="119">
        <f>SUM(-M69,N69)+Tabla3[[#This Row],[Saldo7]]</f>
        <v>12.8740206211653</v>
      </c>
      <c r="P69" s="122">
        <f>SUM('May 25'!L66)</f>
        <v>0</v>
      </c>
      <c r="Q69" s="108">
        <f>SUM('Pago Cuota MC 2025'!J66)</f>
        <v>0</v>
      </c>
      <c r="R69" s="119">
        <f>SUM(-P69,Q69)+Tabla3[[#This Row],[Saldo13]]</f>
        <v>12.8740206211653</v>
      </c>
      <c r="S69" s="122">
        <f>SUM('Jun 25'!L66)</f>
        <v>0</v>
      </c>
      <c r="T69" s="108">
        <f>SUM('Pago Cuota MC 2025'!K66)</f>
        <v>0</v>
      </c>
      <c r="U69" s="119">
        <f>SUM(-S69,T69)+Tabla3[[#This Row],[Saldo132]]</f>
        <v>12.8740206211653</v>
      </c>
      <c r="V69" s="122">
        <f>SUM('Jul 25'!L66)</f>
        <v>0</v>
      </c>
      <c r="W69" s="108">
        <f>SUM('Pago Cuota MC 2025'!L66)</f>
        <v>0</v>
      </c>
      <c r="X69" s="119">
        <f>SUM(-V69,W69)+Tabla3[[#This Row],[Saldo16]]</f>
        <v>12.8740206211653</v>
      </c>
      <c r="Y69" s="122">
        <f>SUM('Ago 25'!L66)</f>
        <v>0</v>
      </c>
      <c r="Z69" s="108">
        <f>SUM('Pago Cuota MC 2025'!M66)</f>
        <v>0</v>
      </c>
      <c r="AA69" s="119">
        <f>SUM(-Y69,Z69)+Tabla3[[#This Row],[Saldo19]]</f>
        <v>12.8740206211653</v>
      </c>
      <c r="AB69" s="122">
        <f>SUM('Sep 25'!L66)</f>
        <v>0</v>
      </c>
      <c r="AC69" s="108">
        <f>SUM('Pago Cuota MC 2025'!N66)</f>
        <v>0</v>
      </c>
      <c r="AD69" s="119">
        <f>SUM(-AB69,AC69)+Tabla3[[#This Row],[Saldo22]]</f>
        <v>12.8740206211653</v>
      </c>
      <c r="AE69" s="122">
        <f>SUM('Oct 25'!L66)</f>
        <v>0</v>
      </c>
      <c r="AF69" s="108">
        <f>SUM('Pago Cuota MC 2025'!O66)</f>
        <v>0</v>
      </c>
      <c r="AG69" s="147">
        <f>SUM(-AE69,AF69)+Tabla3[[#This Row],[Saldo25]]</f>
        <v>12.8740206211653</v>
      </c>
      <c r="AH69" s="122">
        <f>SUM('Nov 25'!L66)</f>
        <v>0</v>
      </c>
      <c r="AI69" s="108">
        <f>SUM('Pago Cuota MC 2025'!P66)</f>
        <v>0</v>
      </c>
      <c r="AJ69" s="150">
        <f>SUM(-AH69,AI69)+Tabla3[[#This Row],[Saldo28]]</f>
        <v>12.8740206211653</v>
      </c>
      <c r="AK69" s="122">
        <f>SUM('Dic 25'!L66)</f>
        <v>0</v>
      </c>
      <c r="AL69" s="108">
        <f>SUM('Pago Cuota MC 2025'!Q66)</f>
        <v>0</v>
      </c>
      <c r="AM69" s="123">
        <f>SUM(-AK69,AL69)+Tabla3[[#This Row],[Saldo31]]</f>
        <v>12.8740206211653</v>
      </c>
      <c r="AN69" s="130">
        <f t="shared" si="3"/>
        <v>12.8740206211653</v>
      </c>
      <c r="AO69" s="29"/>
      <c r="AP69" s="29"/>
      <c r="AQ69" s="106" t="s">
        <v>12</v>
      </c>
    </row>
    <row r="70" spans="1:43" ht="16.149999999999999" thickBot="1" x14ac:dyDescent="0.5">
      <c r="A70" s="281"/>
      <c r="B70" s="16" t="s">
        <v>6</v>
      </c>
      <c r="C70" s="116">
        <v>201</v>
      </c>
      <c r="D70" s="118">
        <f>SUM('Ene 25'!L67)-('Pago Cuota MC 2024'!F67)</f>
        <v>324.56049166296435</v>
      </c>
      <c r="E70" s="108">
        <f>SUM('Pago Cuota MC 2025'!F67)</f>
        <v>324.56</v>
      </c>
      <c r="F70" s="119">
        <f t="shared" ref="F70:F101" si="4">SUM(-D70,E70)</f>
        <v>-4.9166296435032564E-4</v>
      </c>
      <c r="G70" s="118">
        <f>SUM('Feb 25'!L67)</f>
        <v>359.17460764027345</v>
      </c>
      <c r="H70" s="108">
        <f>SUM('Pago Cuota MC 2025'!G67)</f>
        <v>359.18</v>
      </c>
      <c r="I70" s="119">
        <f>SUM(-G70,H70)+Tabla3[[#This Row],[Saldo]]</f>
        <v>4.9006967622062803E-3</v>
      </c>
      <c r="J70" s="118">
        <f>SUM('Mar 25'!L67)</f>
        <v>362.20405938386034</v>
      </c>
      <c r="K70" s="108">
        <f>SUM('Pago Cuota MC 2025'!H67)</f>
        <v>0</v>
      </c>
      <c r="L70" s="119">
        <f>SUM(-J70,K70)+Tabla3[[#This Row],[Saldo4]]</f>
        <v>-362.19915868709813</v>
      </c>
      <c r="M70" s="122">
        <f>SUM('Abr 25'!L67)</f>
        <v>0</v>
      </c>
      <c r="N70" s="108">
        <f>SUM('Pago Cuota MC 2025'!I67)</f>
        <v>0</v>
      </c>
      <c r="O70" s="119">
        <f>SUM(-M70,N70)+Tabla3[[#This Row],[Saldo7]]</f>
        <v>-362.19915868709813</v>
      </c>
      <c r="P70" s="122">
        <f>SUM('May 25'!L67)</f>
        <v>0</v>
      </c>
      <c r="Q70" s="108">
        <f>SUM('Pago Cuota MC 2025'!J67)</f>
        <v>0</v>
      </c>
      <c r="R70" s="119">
        <f>SUM(-P70,Q70)+Tabla3[[#This Row],[Saldo13]]</f>
        <v>-362.19915868709813</v>
      </c>
      <c r="S70" s="122">
        <f>SUM('Jun 25'!L67)</f>
        <v>0</v>
      </c>
      <c r="T70" s="108">
        <f>SUM('Pago Cuota MC 2025'!K67)</f>
        <v>0</v>
      </c>
      <c r="U70" s="119">
        <f>SUM(-S70,T70)+Tabla3[[#This Row],[Saldo132]]</f>
        <v>-362.19915868709813</v>
      </c>
      <c r="V70" s="122">
        <f>SUM('Jul 25'!L67)</f>
        <v>0</v>
      </c>
      <c r="W70" s="108">
        <f>SUM('Pago Cuota MC 2025'!L67)</f>
        <v>0</v>
      </c>
      <c r="X70" s="119">
        <f>SUM(-V70,W70)+Tabla3[[#This Row],[Saldo16]]</f>
        <v>-362.19915868709813</v>
      </c>
      <c r="Y70" s="122">
        <f>SUM('Ago 25'!L67)</f>
        <v>0</v>
      </c>
      <c r="Z70" s="108">
        <f>SUM('Pago Cuota MC 2025'!M67)</f>
        <v>0</v>
      </c>
      <c r="AA70" s="119">
        <f>SUM(-Y70,Z70)+Tabla3[[#This Row],[Saldo19]]</f>
        <v>-362.19915868709813</v>
      </c>
      <c r="AB70" s="122">
        <f>SUM('Sep 25'!L67)</f>
        <v>0</v>
      </c>
      <c r="AC70" s="108">
        <f>SUM('Pago Cuota MC 2025'!N67)</f>
        <v>0</v>
      </c>
      <c r="AD70" s="119">
        <f>SUM(-AB70,AC70)+Tabla3[[#This Row],[Saldo22]]</f>
        <v>-362.19915868709813</v>
      </c>
      <c r="AE70" s="122">
        <f>SUM('Oct 25'!L67)</f>
        <v>0</v>
      </c>
      <c r="AF70" s="108">
        <f>SUM('Pago Cuota MC 2025'!O67)</f>
        <v>0</v>
      </c>
      <c r="AG70" s="147">
        <f>SUM(-AE70,AF70)+Tabla3[[#This Row],[Saldo25]]</f>
        <v>-362.19915868709813</v>
      </c>
      <c r="AH70" s="122">
        <f>SUM('Nov 25'!L67)</f>
        <v>0</v>
      </c>
      <c r="AI70" s="108">
        <f>SUM('Pago Cuota MC 2025'!P67)</f>
        <v>0</v>
      </c>
      <c r="AJ70" s="150">
        <f>SUM(-AH70,AI70)+Tabla3[[#This Row],[Saldo28]]</f>
        <v>-362.19915868709813</v>
      </c>
      <c r="AK70" s="122">
        <f>SUM('Dic 25'!L67)</f>
        <v>0</v>
      </c>
      <c r="AL70" s="108">
        <f>SUM('Pago Cuota MC 2025'!Q67)</f>
        <v>0</v>
      </c>
      <c r="AM70" s="123">
        <f>SUM(-AK70,AL70)+Tabla3[[#This Row],[Saldo31]]</f>
        <v>-362.19915868709813</v>
      </c>
      <c r="AN70" s="130">
        <f t="shared" ref="AN70:AN101" si="5">SUM(AM70)</f>
        <v>-362.19915868709813</v>
      </c>
      <c r="AO70" s="29"/>
      <c r="AP70" s="29"/>
      <c r="AQ70" s="106">
        <f>SUM(Tabla3[[#This Row],[Saldo Anual]])</f>
        <v>-362.19915868709813</v>
      </c>
    </row>
    <row r="71" spans="1:43" ht="16.149999999999999" thickBot="1" x14ac:dyDescent="0.5">
      <c r="A71" s="281"/>
      <c r="B71" s="16" t="s">
        <v>6</v>
      </c>
      <c r="C71" s="116">
        <v>202</v>
      </c>
      <c r="D71" s="118">
        <f>SUM('Ene 25'!L68)-('Pago Cuota MC 2024'!F68)</f>
        <v>353.31686414121839</v>
      </c>
      <c r="E71" s="108">
        <f>SUM('Pago Cuota MC 2025'!F68)</f>
        <v>353.32</v>
      </c>
      <c r="F71" s="119">
        <f t="shared" si="4"/>
        <v>3.1358587816043837E-3</v>
      </c>
      <c r="G71" s="118">
        <f>SUM('Feb 25'!L68)</f>
        <v>447.57757161065229</v>
      </c>
      <c r="H71" s="108">
        <f>SUM('Pago Cuota MC 2025'!G68)</f>
        <v>447.57</v>
      </c>
      <c r="I71" s="119">
        <f>SUM(-G71,H71)+Tabla3[[#This Row],[Saldo]]</f>
        <v>-4.4357518706874544E-3</v>
      </c>
      <c r="J71" s="118">
        <f>SUM('Mar 25'!L68)</f>
        <v>400.72295851145032</v>
      </c>
      <c r="K71" s="108">
        <f>SUM('Pago Cuota MC 2025'!H68)</f>
        <v>400.73</v>
      </c>
      <c r="L71" s="119">
        <f>SUM(-J71,K71)+Tabla3[[#This Row],[Saldo4]]</f>
        <v>2.6057366790155356E-3</v>
      </c>
      <c r="M71" s="122">
        <f>SUM('Abr 25'!L68)</f>
        <v>0</v>
      </c>
      <c r="N71" s="108">
        <f>SUM('Pago Cuota MC 2025'!I68)</f>
        <v>0</v>
      </c>
      <c r="O71" s="119">
        <f>SUM(-M71,N71)+Tabla3[[#This Row],[Saldo7]]</f>
        <v>2.6057366790155356E-3</v>
      </c>
      <c r="P71" s="122">
        <f>SUM('May 25'!L68)</f>
        <v>0</v>
      </c>
      <c r="Q71" s="108">
        <f>SUM('Pago Cuota MC 2025'!J68)</f>
        <v>0</v>
      </c>
      <c r="R71" s="119">
        <f>SUM(-P71,Q71)+Tabla3[[#This Row],[Saldo13]]</f>
        <v>2.6057366790155356E-3</v>
      </c>
      <c r="S71" s="122">
        <f>SUM('Jun 25'!L68)</f>
        <v>0</v>
      </c>
      <c r="T71" s="108">
        <f>SUM('Pago Cuota MC 2025'!K68)</f>
        <v>0</v>
      </c>
      <c r="U71" s="119">
        <f>SUM(-S71,T71)+Tabla3[[#This Row],[Saldo132]]</f>
        <v>2.6057366790155356E-3</v>
      </c>
      <c r="V71" s="122">
        <f>SUM('Jul 25'!L68)</f>
        <v>0</v>
      </c>
      <c r="W71" s="108">
        <f>SUM('Pago Cuota MC 2025'!L68)</f>
        <v>0</v>
      </c>
      <c r="X71" s="119">
        <f>SUM(-V71,W71)+Tabla3[[#This Row],[Saldo16]]</f>
        <v>2.6057366790155356E-3</v>
      </c>
      <c r="Y71" s="122">
        <f>SUM('Ago 25'!L68)</f>
        <v>0</v>
      </c>
      <c r="Z71" s="108">
        <f>SUM('Pago Cuota MC 2025'!M68)</f>
        <v>0</v>
      </c>
      <c r="AA71" s="119">
        <f>SUM(-Y71,Z71)+Tabla3[[#This Row],[Saldo19]]</f>
        <v>2.6057366790155356E-3</v>
      </c>
      <c r="AB71" s="122">
        <f>SUM('Sep 25'!L68)</f>
        <v>0</v>
      </c>
      <c r="AC71" s="108">
        <f>SUM('Pago Cuota MC 2025'!N68)</f>
        <v>0</v>
      </c>
      <c r="AD71" s="119">
        <f>SUM(-AB71,AC71)+Tabla3[[#This Row],[Saldo22]]</f>
        <v>2.6057366790155356E-3</v>
      </c>
      <c r="AE71" s="122">
        <f>SUM('Oct 25'!L68)</f>
        <v>0</v>
      </c>
      <c r="AF71" s="108">
        <f>SUM('Pago Cuota MC 2025'!O68)</f>
        <v>0</v>
      </c>
      <c r="AG71" s="147">
        <f>SUM(-AE71,AF71)+Tabla3[[#This Row],[Saldo25]]</f>
        <v>2.6057366790155356E-3</v>
      </c>
      <c r="AH71" s="122">
        <f>SUM('Nov 25'!L68)</f>
        <v>0</v>
      </c>
      <c r="AI71" s="108">
        <f>SUM('Pago Cuota MC 2025'!P68)</f>
        <v>0</v>
      </c>
      <c r="AJ71" s="150">
        <f>SUM(-AH71,AI71)+Tabla3[[#This Row],[Saldo28]]</f>
        <v>2.6057366790155356E-3</v>
      </c>
      <c r="AK71" s="122">
        <f>SUM('Dic 25'!L68)</f>
        <v>0</v>
      </c>
      <c r="AL71" s="108">
        <f>SUM('Pago Cuota MC 2025'!Q68)</f>
        <v>0</v>
      </c>
      <c r="AM71" s="123">
        <f>SUM(-AK71,AL71)+Tabla3[[#This Row],[Saldo31]]</f>
        <v>2.6057366790155356E-3</v>
      </c>
      <c r="AN71" s="130">
        <f t="shared" si="5"/>
        <v>2.6057366790155356E-3</v>
      </c>
      <c r="AO71" s="29"/>
      <c r="AP71" s="29"/>
      <c r="AQ71" s="106" t="s">
        <v>12</v>
      </c>
    </row>
    <row r="72" spans="1:43" ht="16.149999999999999" thickBot="1" x14ac:dyDescent="0.5">
      <c r="A72" s="281"/>
      <c r="B72" s="16" t="s">
        <v>6</v>
      </c>
      <c r="C72" s="116">
        <v>203</v>
      </c>
      <c r="D72" s="118">
        <f>SUM('Ene 25'!L69)-('Pago Cuota MC 2024'!F69)</f>
        <v>312.54617318884823</v>
      </c>
      <c r="E72" s="108">
        <f>SUM('Pago Cuota MC 2025'!F69)</f>
        <v>312.55</v>
      </c>
      <c r="F72" s="119">
        <f t="shared" si="4"/>
        <v>3.8268111517822945E-3</v>
      </c>
      <c r="G72" s="118">
        <f>SUM('Feb 25'!L69)</f>
        <v>326.23319265878672</v>
      </c>
      <c r="H72" s="108">
        <f>SUM('Pago Cuota MC 2025'!G69)</f>
        <v>326.23</v>
      </c>
      <c r="I72" s="119">
        <f>SUM(-G72,H72)+Tabla3[[#This Row],[Saldo]]</f>
        <v>6.3415236508035377E-4</v>
      </c>
      <c r="J72" s="118">
        <f>SUM('Mar 25'!L69)</f>
        <v>332.68339542529986</v>
      </c>
      <c r="K72" s="108">
        <f>SUM('Pago Cuota MC 2025'!H69)</f>
        <v>332.68</v>
      </c>
      <c r="L72" s="119">
        <f>SUM(-J72,K72)+Tabla3[[#This Row],[Saldo4]]</f>
        <v>-2.7612729347765708E-3</v>
      </c>
      <c r="M72" s="122">
        <f>SUM('Abr 25'!L69)</f>
        <v>0</v>
      </c>
      <c r="N72" s="108">
        <f>SUM('Pago Cuota MC 2025'!I69)</f>
        <v>0</v>
      </c>
      <c r="O72" s="119">
        <f>SUM(-M72,N72)+Tabla3[[#This Row],[Saldo7]]</f>
        <v>-2.7612729347765708E-3</v>
      </c>
      <c r="P72" s="122">
        <f>SUM('May 25'!L69)</f>
        <v>0</v>
      </c>
      <c r="Q72" s="108">
        <f>SUM('Pago Cuota MC 2025'!J69)</f>
        <v>0</v>
      </c>
      <c r="R72" s="119">
        <f>SUM(-P72,Q72)+Tabla3[[#This Row],[Saldo13]]</f>
        <v>-2.7612729347765708E-3</v>
      </c>
      <c r="S72" s="122">
        <f>SUM('Jun 25'!L69)</f>
        <v>0</v>
      </c>
      <c r="T72" s="108">
        <f>SUM('Pago Cuota MC 2025'!K69)</f>
        <v>0</v>
      </c>
      <c r="U72" s="119">
        <f>SUM(-S72,T72)+Tabla3[[#This Row],[Saldo132]]</f>
        <v>-2.7612729347765708E-3</v>
      </c>
      <c r="V72" s="122">
        <f>SUM('Jul 25'!L69)</f>
        <v>0</v>
      </c>
      <c r="W72" s="108">
        <f>SUM('Pago Cuota MC 2025'!L69)</f>
        <v>0</v>
      </c>
      <c r="X72" s="119">
        <f>SUM(-V72,W72)+Tabla3[[#This Row],[Saldo16]]</f>
        <v>-2.7612729347765708E-3</v>
      </c>
      <c r="Y72" s="122">
        <f>SUM('Ago 25'!L69)</f>
        <v>0</v>
      </c>
      <c r="Z72" s="108">
        <f>SUM('Pago Cuota MC 2025'!M69)</f>
        <v>0</v>
      </c>
      <c r="AA72" s="119">
        <f>SUM(-Y72,Z72)+Tabla3[[#This Row],[Saldo19]]</f>
        <v>-2.7612729347765708E-3</v>
      </c>
      <c r="AB72" s="122">
        <f>SUM('Sep 25'!L69)</f>
        <v>0</v>
      </c>
      <c r="AC72" s="108">
        <f>SUM('Pago Cuota MC 2025'!N69)</f>
        <v>0</v>
      </c>
      <c r="AD72" s="119">
        <f>SUM(-AB72,AC72)+Tabla3[[#This Row],[Saldo22]]</f>
        <v>-2.7612729347765708E-3</v>
      </c>
      <c r="AE72" s="122">
        <f>SUM('Oct 25'!L69)</f>
        <v>0</v>
      </c>
      <c r="AF72" s="108">
        <f>SUM('Pago Cuota MC 2025'!O69)</f>
        <v>0</v>
      </c>
      <c r="AG72" s="147">
        <f>SUM(-AE72,AF72)+Tabla3[[#This Row],[Saldo25]]</f>
        <v>-2.7612729347765708E-3</v>
      </c>
      <c r="AH72" s="122">
        <f>SUM('Nov 25'!L69)</f>
        <v>0</v>
      </c>
      <c r="AI72" s="108">
        <f>SUM('Pago Cuota MC 2025'!P69)</f>
        <v>0</v>
      </c>
      <c r="AJ72" s="150">
        <f>SUM(-AH72,AI72)+Tabla3[[#This Row],[Saldo28]]</f>
        <v>-2.7612729347765708E-3</v>
      </c>
      <c r="AK72" s="122">
        <f>SUM('Dic 25'!L69)</f>
        <v>0</v>
      </c>
      <c r="AL72" s="108">
        <f>SUM('Pago Cuota MC 2025'!Q69)</f>
        <v>0</v>
      </c>
      <c r="AM72" s="123">
        <f>SUM(-AK72,AL72)+Tabla3[[#This Row],[Saldo31]]</f>
        <v>-2.7612729347765708E-3</v>
      </c>
      <c r="AN72" s="130">
        <f t="shared" si="5"/>
        <v>-2.7612729347765708E-3</v>
      </c>
      <c r="AO72" s="29"/>
      <c r="AP72" s="29"/>
      <c r="AQ72" s="106">
        <f>SUM(Tabla3[[#This Row],[Saldo Anual]])</f>
        <v>-2.7612729347765708E-3</v>
      </c>
    </row>
    <row r="73" spans="1:43" ht="16.149999999999999" thickBot="1" x14ac:dyDescent="0.5">
      <c r="A73" s="281"/>
      <c r="B73" s="16" t="s">
        <v>6</v>
      </c>
      <c r="C73" s="116">
        <v>204</v>
      </c>
      <c r="D73" s="118">
        <f>SUM('Ene 25'!L70)-('Pago Cuota MC 2024'!F70)</f>
        <v>326.30625277824527</v>
      </c>
      <c r="E73" s="108">
        <f>SUM('Pago Cuota MC 2025'!F70)</f>
        <v>326.5</v>
      </c>
      <c r="F73" s="119">
        <f t="shared" si="4"/>
        <v>0.1937472217547338</v>
      </c>
      <c r="G73" s="118">
        <f>SUM('Feb 25'!L70)</f>
        <v>382.30476785103963</v>
      </c>
      <c r="H73" s="108">
        <f>SUM('Pago Cuota MC 2025'!G70)</f>
        <v>382.11</v>
      </c>
      <c r="I73" s="119">
        <f>SUM(-G73,H73)+Tabla3[[#This Row],[Saldo]]</f>
        <v>-1.0206292848806697E-3</v>
      </c>
      <c r="J73" s="118">
        <f>SUM('Mar 25'!L70)</f>
        <v>377.77293413849503</v>
      </c>
      <c r="K73" s="108">
        <f>SUM('Pago Cuota MC 2025'!H70)</f>
        <v>0</v>
      </c>
      <c r="L73" s="119">
        <f>SUM(-J73,K73)+Tabla3[[#This Row],[Saldo4]]</f>
        <v>-377.77395476777991</v>
      </c>
      <c r="M73" s="122">
        <f>SUM('Abr 25'!L70)</f>
        <v>0</v>
      </c>
      <c r="N73" s="108">
        <f>SUM('Pago Cuota MC 2025'!I70)</f>
        <v>0</v>
      </c>
      <c r="O73" s="119">
        <f>SUM(-M73,N73)+Tabla3[[#This Row],[Saldo7]]</f>
        <v>-377.77395476777991</v>
      </c>
      <c r="P73" s="122">
        <f>SUM('May 25'!L70)</f>
        <v>0</v>
      </c>
      <c r="Q73" s="108">
        <f>SUM('Pago Cuota MC 2025'!J70)</f>
        <v>0</v>
      </c>
      <c r="R73" s="119">
        <f>SUM(-P73,Q73)+Tabla3[[#This Row],[Saldo13]]</f>
        <v>-377.77395476777991</v>
      </c>
      <c r="S73" s="122">
        <f>SUM('Jun 25'!L70)</f>
        <v>0</v>
      </c>
      <c r="T73" s="108">
        <f>SUM('Pago Cuota MC 2025'!K70)</f>
        <v>0</v>
      </c>
      <c r="U73" s="119">
        <f>SUM(-S73,T73)+Tabla3[[#This Row],[Saldo132]]</f>
        <v>-377.77395476777991</v>
      </c>
      <c r="V73" s="122">
        <f>SUM('Jul 25'!L70)</f>
        <v>0</v>
      </c>
      <c r="W73" s="108">
        <f>SUM('Pago Cuota MC 2025'!L70)</f>
        <v>0</v>
      </c>
      <c r="X73" s="119">
        <f>SUM(-V73,W73)+Tabla3[[#This Row],[Saldo16]]</f>
        <v>-377.77395476777991</v>
      </c>
      <c r="Y73" s="122">
        <f>SUM('Ago 25'!L70)</f>
        <v>0</v>
      </c>
      <c r="Z73" s="108">
        <f>SUM('Pago Cuota MC 2025'!M70)</f>
        <v>0</v>
      </c>
      <c r="AA73" s="119">
        <f>SUM(-Y73,Z73)+Tabla3[[#This Row],[Saldo19]]</f>
        <v>-377.77395476777991</v>
      </c>
      <c r="AB73" s="122">
        <f>SUM('Sep 25'!L70)</f>
        <v>0</v>
      </c>
      <c r="AC73" s="108">
        <f>SUM('Pago Cuota MC 2025'!N70)</f>
        <v>0</v>
      </c>
      <c r="AD73" s="119">
        <f>SUM(-AB73,AC73)+Tabla3[[#This Row],[Saldo22]]</f>
        <v>-377.77395476777991</v>
      </c>
      <c r="AE73" s="122">
        <f>SUM('Oct 25'!L70)</f>
        <v>0</v>
      </c>
      <c r="AF73" s="108">
        <f>SUM('Pago Cuota MC 2025'!O70)</f>
        <v>0</v>
      </c>
      <c r="AG73" s="147">
        <f>SUM(-AE73,AF73)+Tabla3[[#This Row],[Saldo25]]</f>
        <v>-377.77395476777991</v>
      </c>
      <c r="AH73" s="122">
        <f>SUM('Nov 25'!L70)</f>
        <v>0</v>
      </c>
      <c r="AI73" s="108">
        <f>SUM('Pago Cuota MC 2025'!P70)</f>
        <v>0</v>
      </c>
      <c r="AJ73" s="150">
        <f>SUM(-AH73,AI73)+Tabla3[[#This Row],[Saldo28]]</f>
        <v>-377.77395476777991</v>
      </c>
      <c r="AK73" s="122">
        <f>SUM('Dic 25'!L70)</f>
        <v>0</v>
      </c>
      <c r="AL73" s="108">
        <f>SUM('Pago Cuota MC 2025'!Q70)</f>
        <v>0</v>
      </c>
      <c r="AM73" s="123">
        <f>SUM(-AK73,AL73)+Tabla3[[#This Row],[Saldo31]]</f>
        <v>-377.77395476777991</v>
      </c>
      <c r="AN73" s="130">
        <f t="shared" si="5"/>
        <v>-377.77395476777991</v>
      </c>
      <c r="AO73" s="29"/>
      <c r="AP73" s="29"/>
      <c r="AQ73" s="106">
        <f>SUM(Tabla3[[#This Row],[Saldo Anual]])</f>
        <v>-377.77395476777991</v>
      </c>
    </row>
    <row r="74" spans="1:43" ht="16.149999999999999" thickBot="1" x14ac:dyDescent="0.5">
      <c r="A74" s="281"/>
      <c r="B74" s="16" t="s">
        <v>6</v>
      </c>
      <c r="C74" s="116">
        <v>301</v>
      </c>
      <c r="D74" s="118">
        <f>SUM('Ene 25'!L71)-('Pago Cuota MC 2024'!F71)</f>
        <v>329.56920787258144</v>
      </c>
      <c r="E74" s="108">
        <f>SUM('Pago Cuota MC 2025'!F71)</f>
        <v>329.57</v>
      </c>
      <c r="F74" s="119">
        <f t="shared" si="4"/>
        <v>7.9212741854917113E-4</v>
      </c>
      <c r="G74" s="118">
        <f>SUM('Feb 25'!L71)</f>
        <v>376.54080231415554</v>
      </c>
      <c r="H74" s="108">
        <f>SUM('Pago Cuota MC 2025'!G71)</f>
        <v>376</v>
      </c>
      <c r="I74" s="119">
        <f>SUM(-G74,H74)+Tabla3[[#This Row],[Saldo]]</f>
        <v>-0.54001018673699264</v>
      </c>
      <c r="J74" s="118">
        <f>SUM('Mar 25'!L71)</f>
        <v>382.73042268811332</v>
      </c>
      <c r="K74" s="108">
        <f>SUM('Pago Cuota MC 2025'!H71)</f>
        <v>0</v>
      </c>
      <c r="L74" s="119">
        <f>SUM(-J74,K74)+Tabla3[[#This Row],[Saldo4]]</f>
        <v>-383.27043287485031</v>
      </c>
      <c r="M74" s="122">
        <f>SUM('Abr 25'!L71)</f>
        <v>0</v>
      </c>
      <c r="N74" s="108">
        <f>SUM('Pago Cuota MC 2025'!I71)</f>
        <v>0</v>
      </c>
      <c r="O74" s="119">
        <f>SUM(-M74,N74)+Tabla3[[#This Row],[Saldo7]]</f>
        <v>-383.27043287485031</v>
      </c>
      <c r="P74" s="122">
        <f>SUM('May 25'!L71)</f>
        <v>0</v>
      </c>
      <c r="Q74" s="108">
        <f>SUM('Pago Cuota MC 2025'!J71)</f>
        <v>0</v>
      </c>
      <c r="R74" s="119">
        <f>SUM(-P74,Q74)+Tabla3[[#This Row],[Saldo13]]</f>
        <v>-383.27043287485031</v>
      </c>
      <c r="S74" s="122">
        <f>SUM('Jun 25'!L71)</f>
        <v>0</v>
      </c>
      <c r="T74" s="108">
        <f>SUM('Pago Cuota MC 2025'!K71)</f>
        <v>0</v>
      </c>
      <c r="U74" s="119">
        <f>SUM(-S74,T74)+Tabla3[[#This Row],[Saldo132]]</f>
        <v>-383.27043287485031</v>
      </c>
      <c r="V74" s="122">
        <f>SUM('Jul 25'!L71)</f>
        <v>0</v>
      </c>
      <c r="W74" s="108">
        <f>SUM('Pago Cuota MC 2025'!L71)</f>
        <v>0</v>
      </c>
      <c r="X74" s="119">
        <f>SUM(-V74,W74)+Tabla3[[#This Row],[Saldo16]]</f>
        <v>-383.27043287485031</v>
      </c>
      <c r="Y74" s="122">
        <f>SUM('Ago 25'!L71)</f>
        <v>0</v>
      </c>
      <c r="Z74" s="108">
        <f>SUM('Pago Cuota MC 2025'!M71)</f>
        <v>0</v>
      </c>
      <c r="AA74" s="119">
        <f>SUM(-Y74,Z74)+Tabla3[[#This Row],[Saldo19]]</f>
        <v>-383.27043287485031</v>
      </c>
      <c r="AB74" s="122">
        <f>SUM('Sep 25'!L71)</f>
        <v>0</v>
      </c>
      <c r="AC74" s="108">
        <f>SUM('Pago Cuota MC 2025'!N71)</f>
        <v>0</v>
      </c>
      <c r="AD74" s="119">
        <f>SUM(-AB74,AC74)+Tabla3[[#This Row],[Saldo22]]</f>
        <v>-383.27043287485031</v>
      </c>
      <c r="AE74" s="122">
        <f>SUM('Oct 25'!L71)</f>
        <v>0</v>
      </c>
      <c r="AF74" s="108">
        <f>SUM('Pago Cuota MC 2025'!O71)</f>
        <v>0</v>
      </c>
      <c r="AG74" s="147">
        <f>SUM(-AE74,AF74)+Tabla3[[#This Row],[Saldo25]]</f>
        <v>-383.27043287485031</v>
      </c>
      <c r="AH74" s="122">
        <f>SUM('Nov 25'!L71)</f>
        <v>0</v>
      </c>
      <c r="AI74" s="108">
        <f>SUM('Pago Cuota MC 2025'!P71)</f>
        <v>0</v>
      </c>
      <c r="AJ74" s="150">
        <f>SUM(-AH74,AI74)+Tabla3[[#This Row],[Saldo28]]</f>
        <v>-383.27043287485031</v>
      </c>
      <c r="AK74" s="122">
        <f>SUM('Dic 25'!L71)</f>
        <v>0</v>
      </c>
      <c r="AL74" s="108">
        <f>SUM('Pago Cuota MC 2025'!Q71)</f>
        <v>0</v>
      </c>
      <c r="AM74" s="123">
        <f>SUM(-AK74,AL74)+Tabla3[[#This Row],[Saldo31]]</f>
        <v>-383.27043287485031</v>
      </c>
      <c r="AN74" s="130">
        <f t="shared" si="5"/>
        <v>-383.27043287485031</v>
      </c>
      <c r="AO74" s="29"/>
      <c r="AP74" s="29"/>
      <c r="AQ74" s="106">
        <f>SUM(Tabla3[[#This Row],[Saldo Anual]])</f>
        <v>-383.27043287485031</v>
      </c>
    </row>
    <row r="75" spans="1:43" ht="16.149999999999999" thickBot="1" x14ac:dyDescent="0.5">
      <c r="A75" s="281"/>
      <c r="B75" s="16" t="s">
        <v>6</v>
      </c>
      <c r="C75" s="116">
        <v>302</v>
      </c>
      <c r="D75" s="118">
        <f>SUM('Ene 25'!L72)-('Pago Cuota MC 2024'!F72)</f>
        <v>343.895983417173</v>
      </c>
      <c r="E75" s="108">
        <f>SUM('Pago Cuota MC 2025'!F72)</f>
        <v>343.9</v>
      </c>
      <c r="F75" s="119">
        <f t="shared" si="4"/>
        <v>4.0165828269778103E-3</v>
      </c>
      <c r="G75" s="118">
        <f>SUM('Feb 25'!L72)</f>
        <v>396.31190798205643</v>
      </c>
      <c r="H75" s="108">
        <f>SUM('Pago Cuota MC 2025'!G72)</f>
        <v>0</v>
      </c>
      <c r="I75" s="119">
        <f>SUM(-G75,H75)+Tabla3[[#This Row],[Saldo]]</f>
        <v>-396.30789139922945</v>
      </c>
      <c r="J75" s="118">
        <f>SUM('Mar 25'!L72)</f>
        <v>399.97933522900757</v>
      </c>
      <c r="K75" s="108">
        <f>SUM('Pago Cuota MC 2025'!H72)</f>
        <v>0</v>
      </c>
      <c r="L75" s="119">
        <f>SUM(-J75,K75)+Tabla3[[#This Row],[Saldo4]]</f>
        <v>-796.28722662823702</v>
      </c>
      <c r="M75" s="122">
        <f>SUM('Abr 25'!L72)</f>
        <v>0</v>
      </c>
      <c r="N75" s="108">
        <f>SUM('Pago Cuota MC 2025'!I72)</f>
        <v>0</v>
      </c>
      <c r="O75" s="119">
        <f>SUM(-M75,N75)+Tabla3[[#This Row],[Saldo7]]</f>
        <v>-796.28722662823702</v>
      </c>
      <c r="P75" s="122">
        <f>SUM('May 25'!L72)</f>
        <v>0</v>
      </c>
      <c r="Q75" s="108">
        <f>SUM('Pago Cuota MC 2025'!J72)</f>
        <v>0</v>
      </c>
      <c r="R75" s="119">
        <f>SUM(-P75,Q75)+Tabla3[[#This Row],[Saldo13]]</f>
        <v>-796.28722662823702</v>
      </c>
      <c r="S75" s="122">
        <f>SUM('Jun 25'!L72)</f>
        <v>0</v>
      </c>
      <c r="T75" s="108">
        <f>SUM('Pago Cuota MC 2025'!K72)</f>
        <v>0</v>
      </c>
      <c r="U75" s="119">
        <f>SUM(-S75,T75)+Tabla3[[#This Row],[Saldo132]]</f>
        <v>-796.28722662823702</v>
      </c>
      <c r="V75" s="122">
        <f>SUM('Jul 25'!L72)</f>
        <v>0</v>
      </c>
      <c r="W75" s="108">
        <f>SUM('Pago Cuota MC 2025'!L72)</f>
        <v>0</v>
      </c>
      <c r="X75" s="119">
        <f>SUM(-V75,W75)+Tabla3[[#This Row],[Saldo16]]</f>
        <v>-796.28722662823702</v>
      </c>
      <c r="Y75" s="122">
        <f>SUM('Ago 25'!L72)</f>
        <v>0</v>
      </c>
      <c r="Z75" s="108">
        <f>SUM('Pago Cuota MC 2025'!M72)</f>
        <v>0</v>
      </c>
      <c r="AA75" s="119">
        <f>SUM(-Y75,Z75)+Tabla3[[#This Row],[Saldo19]]</f>
        <v>-796.28722662823702</v>
      </c>
      <c r="AB75" s="122">
        <f>SUM('Sep 25'!L72)</f>
        <v>0</v>
      </c>
      <c r="AC75" s="108">
        <f>SUM('Pago Cuota MC 2025'!N72)</f>
        <v>0</v>
      </c>
      <c r="AD75" s="119">
        <f>SUM(-AB75,AC75)+Tabla3[[#This Row],[Saldo22]]</f>
        <v>-796.28722662823702</v>
      </c>
      <c r="AE75" s="122">
        <f>SUM('Oct 25'!L72)</f>
        <v>0</v>
      </c>
      <c r="AF75" s="108">
        <f>SUM('Pago Cuota MC 2025'!O72)</f>
        <v>0</v>
      </c>
      <c r="AG75" s="147">
        <f>SUM(-AE75,AF75)+Tabla3[[#This Row],[Saldo25]]</f>
        <v>-796.28722662823702</v>
      </c>
      <c r="AH75" s="122">
        <f>SUM('Nov 25'!L72)</f>
        <v>0</v>
      </c>
      <c r="AI75" s="108">
        <f>SUM('Pago Cuota MC 2025'!P72)</f>
        <v>0</v>
      </c>
      <c r="AJ75" s="150">
        <f>SUM(-AH75,AI75)+Tabla3[[#This Row],[Saldo28]]</f>
        <v>-796.28722662823702</v>
      </c>
      <c r="AK75" s="122">
        <f>SUM('Dic 25'!L72)</f>
        <v>0</v>
      </c>
      <c r="AL75" s="108">
        <f>SUM('Pago Cuota MC 2025'!Q72)</f>
        <v>0</v>
      </c>
      <c r="AM75" s="123">
        <f>SUM(-AK75,AL75)+Tabla3[[#This Row],[Saldo31]]</f>
        <v>-796.28722662823702</v>
      </c>
      <c r="AN75" s="130">
        <f t="shared" si="5"/>
        <v>-796.28722662823702</v>
      </c>
      <c r="AO75" s="29"/>
      <c r="AP75" s="29"/>
      <c r="AQ75" s="106">
        <f>SUM(Tabla3[[#This Row],[Saldo Anual]])</f>
        <v>-796.28722662823702</v>
      </c>
    </row>
    <row r="76" spans="1:43" ht="16.149999999999999" thickBot="1" x14ac:dyDescent="0.5">
      <c r="A76" s="281"/>
      <c r="B76" s="16" t="s">
        <v>6</v>
      </c>
      <c r="C76" s="116">
        <v>303</v>
      </c>
      <c r="D76" s="118">
        <f>SUM('Ene 25'!L73)-('Pago Cuota MC 2024'!F73)</f>
        <v>332.18710786420371</v>
      </c>
      <c r="E76" s="108">
        <f>SUM('Pago Cuota MC 2025'!F73)</f>
        <v>332.19</v>
      </c>
      <c r="F76" s="119">
        <f t="shared" si="4"/>
        <v>2.8921357962872207E-3</v>
      </c>
      <c r="G76" s="118">
        <f>SUM('Feb 25'!L73)</f>
        <v>359.86284233124468</v>
      </c>
      <c r="H76" s="108">
        <f>SUM('Pago Cuota MC 2025'!G73)</f>
        <v>359.86</v>
      </c>
      <c r="I76" s="119">
        <f>SUM(-G76,H76)+Tabla3[[#This Row],[Saldo]]</f>
        <v>4.980455162240105E-5</v>
      </c>
      <c r="J76" s="118">
        <f>SUM('Mar 25'!L73)</f>
        <v>367.68090387677205</v>
      </c>
      <c r="K76" s="108">
        <f>SUM('Pago Cuota MC 2025'!H73)</f>
        <v>367.68</v>
      </c>
      <c r="L76" s="119">
        <f>SUM(-J76,K76)+Tabla3[[#This Row],[Saldo4]]</f>
        <v>-8.5407222042022113E-4</v>
      </c>
      <c r="M76" s="122">
        <f>SUM('Abr 25'!L73)</f>
        <v>0</v>
      </c>
      <c r="N76" s="108">
        <f>SUM('Pago Cuota MC 2025'!I73)</f>
        <v>0</v>
      </c>
      <c r="O76" s="119">
        <f>SUM(-M76,N76)+Tabla3[[#This Row],[Saldo7]]</f>
        <v>-8.5407222042022113E-4</v>
      </c>
      <c r="P76" s="122">
        <f>SUM('May 25'!L73)</f>
        <v>0</v>
      </c>
      <c r="Q76" s="108">
        <f>SUM('Pago Cuota MC 2025'!J73)</f>
        <v>0</v>
      </c>
      <c r="R76" s="119">
        <f>SUM(-P76,Q76)+Tabla3[[#This Row],[Saldo13]]</f>
        <v>-8.5407222042022113E-4</v>
      </c>
      <c r="S76" s="122">
        <f>SUM('Jun 25'!L73)</f>
        <v>0</v>
      </c>
      <c r="T76" s="108">
        <f>SUM('Pago Cuota MC 2025'!K73)</f>
        <v>0</v>
      </c>
      <c r="U76" s="119">
        <f>SUM(-S76,T76)+Tabla3[[#This Row],[Saldo132]]</f>
        <v>-8.5407222042022113E-4</v>
      </c>
      <c r="V76" s="122">
        <f>SUM('Jul 25'!L73)</f>
        <v>0</v>
      </c>
      <c r="W76" s="108">
        <f>SUM('Pago Cuota MC 2025'!L73)</f>
        <v>0</v>
      </c>
      <c r="X76" s="119">
        <f>SUM(-V76,W76)+Tabla3[[#This Row],[Saldo16]]</f>
        <v>-8.5407222042022113E-4</v>
      </c>
      <c r="Y76" s="122">
        <f>SUM('Ago 25'!L73)</f>
        <v>0</v>
      </c>
      <c r="Z76" s="108">
        <f>SUM('Pago Cuota MC 2025'!M73)</f>
        <v>0</v>
      </c>
      <c r="AA76" s="119">
        <f>SUM(-Y76,Z76)+Tabla3[[#This Row],[Saldo19]]</f>
        <v>-8.5407222042022113E-4</v>
      </c>
      <c r="AB76" s="122">
        <f>SUM('Sep 25'!L73)</f>
        <v>0</v>
      </c>
      <c r="AC76" s="108">
        <f>SUM('Pago Cuota MC 2025'!N73)</f>
        <v>0</v>
      </c>
      <c r="AD76" s="119">
        <f>SUM(-AB76,AC76)+Tabla3[[#This Row],[Saldo22]]</f>
        <v>-8.5407222042022113E-4</v>
      </c>
      <c r="AE76" s="122">
        <f>SUM('Oct 25'!L73)</f>
        <v>0</v>
      </c>
      <c r="AF76" s="108">
        <f>SUM('Pago Cuota MC 2025'!O73)</f>
        <v>0</v>
      </c>
      <c r="AG76" s="147">
        <f>SUM(-AE76,AF76)+Tabla3[[#This Row],[Saldo25]]</f>
        <v>-8.5407222042022113E-4</v>
      </c>
      <c r="AH76" s="122">
        <f>SUM('Nov 25'!L73)</f>
        <v>0</v>
      </c>
      <c r="AI76" s="108">
        <f>SUM('Pago Cuota MC 2025'!P73)</f>
        <v>0</v>
      </c>
      <c r="AJ76" s="150">
        <f>SUM(-AH76,AI76)+Tabla3[[#This Row],[Saldo28]]</f>
        <v>-8.5407222042022113E-4</v>
      </c>
      <c r="AK76" s="122">
        <f>SUM('Dic 25'!L73)</f>
        <v>0</v>
      </c>
      <c r="AL76" s="108">
        <f>SUM('Pago Cuota MC 2025'!Q73)</f>
        <v>0</v>
      </c>
      <c r="AM76" s="123">
        <f>SUM(-AK76,AL76)+Tabla3[[#This Row],[Saldo31]]</f>
        <v>-8.5407222042022113E-4</v>
      </c>
      <c r="AN76" s="130">
        <f t="shared" si="5"/>
        <v>-8.5407222042022113E-4</v>
      </c>
      <c r="AO76" s="29"/>
      <c r="AP76" s="29"/>
      <c r="AQ76" s="106" t="s">
        <v>12</v>
      </c>
    </row>
    <row r="77" spans="1:43" ht="16.149999999999999" thickBot="1" x14ac:dyDescent="0.5">
      <c r="A77" s="281"/>
      <c r="B77" s="16" t="s">
        <v>6</v>
      </c>
      <c r="C77" s="116">
        <v>304</v>
      </c>
      <c r="D77" s="118">
        <f>SUM('Ene 25'!L74)-('Pago Cuota MC 2024'!F74)</f>
        <v>4.1684494112246284E-3</v>
      </c>
      <c r="E77" s="108">
        <f>SUM('Pago Cuota MC 2025'!F74)</f>
        <v>0</v>
      </c>
      <c r="F77" s="119">
        <f t="shared" si="4"/>
        <v>-4.1684494112246284E-3</v>
      </c>
      <c r="G77" s="118">
        <f>SUM('Feb 25'!L74)</f>
        <v>351.47498203503278</v>
      </c>
      <c r="H77" s="108">
        <f>SUM('Pago Cuota MC 2025'!G74)</f>
        <v>0</v>
      </c>
      <c r="I77" s="119">
        <f>SUM(-G77,H77)+Tabla3[[#This Row],[Saldo]]</f>
        <v>-351.47915048444401</v>
      </c>
      <c r="J77" s="118">
        <f>SUM('Mar 25'!L74)</f>
        <v>357.76199226281346</v>
      </c>
      <c r="K77" s="108">
        <f>SUM('Pago Cuota MC 2025'!H74)</f>
        <v>0</v>
      </c>
      <c r="L77" s="119">
        <f>SUM(-J77,K77)+Tabla3[[#This Row],[Saldo4]]</f>
        <v>-709.24114274725753</v>
      </c>
      <c r="M77" s="122">
        <f>SUM('Abr 25'!L74)</f>
        <v>0</v>
      </c>
      <c r="N77" s="108">
        <f>SUM('Pago Cuota MC 2025'!I74)</f>
        <v>0</v>
      </c>
      <c r="O77" s="119">
        <f>SUM(-M77,N77)+Tabla3[[#This Row],[Saldo7]]</f>
        <v>-709.24114274725753</v>
      </c>
      <c r="P77" s="122">
        <f>SUM('May 25'!L74)</f>
        <v>0</v>
      </c>
      <c r="Q77" s="108">
        <f>SUM('Pago Cuota MC 2025'!J74)</f>
        <v>0</v>
      </c>
      <c r="R77" s="119">
        <f>SUM(-P77,Q77)+Tabla3[[#This Row],[Saldo13]]</f>
        <v>-709.24114274725753</v>
      </c>
      <c r="S77" s="122">
        <f>SUM('Jun 25'!L74)</f>
        <v>0</v>
      </c>
      <c r="T77" s="108">
        <f>SUM('Pago Cuota MC 2025'!K74)</f>
        <v>0</v>
      </c>
      <c r="U77" s="119">
        <f>SUM(-S77,T77)+Tabla3[[#This Row],[Saldo132]]</f>
        <v>-709.24114274725753</v>
      </c>
      <c r="V77" s="122">
        <f>SUM('Jul 25'!L74)</f>
        <v>0</v>
      </c>
      <c r="W77" s="108">
        <f>SUM('Pago Cuota MC 2025'!L74)</f>
        <v>0</v>
      </c>
      <c r="X77" s="119">
        <f>SUM(-V77,W77)+Tabla3[[#This Row],[Saldo16]]</f>
        <v>-709.24114274725753</v>
      </c>
      <c r="Y77" s="122">
        <f>SUM('Ago 25'!L74)</f>
        <v>0</v>
      </c>
      <c r="Z77" s="108">
        <f>SUM('Pago Cuota MC 2025'!M74)</f>
        <v>0</v>
      </c>
      <c r="AA77" s="119">
        <f>SUM(-Y77,Z77)+Tabla3[[#This Row],[Saldo19]]</f>
        <v>-709.24114274725753</v>
      </c>
      <c r="AB77" s="122">
        <f>SUM('Sep 25'!L74)</f>
        <v>0</v>
      </c>
      <c r="AC77" s="108">
        <f>SUM('Pago Cuota MC 2025'!N74)</f>
        <v>0</v>
      </c>
      <c r="AD77" s="119">
        <f>SUM(-AB77,AC77)+Tabla3[[#This Row],[Saldo22]]</f>
        <v>-709.24114274725753</v>
      </c>
      <c r="AE77" s="122">
        <f>SUM('Oct 25'!L74)</f>
        <v>0</v>
      </c>
      <c r="AF77" s="108">
        <f>SUM('Pago Cuota MC 2025'!O74)</f>
        <v>0</v>
      </c>
      <c r="AG77" s="147">
        <f>SUM(-AE77,AF77)+Tabla3[[#This Row],[Saldo25]]</f>
        <v>-709.24114274725753</v>
      </c>
      <c r="AH77" s="122">
        <f>SUM('Nov 25'!L74)</f>
        <v>0</v>
      </c>
      <c r="AI77" s="108">
        <f>SUM('Pago Cuota MC 2025'!P74)</f>
        <v>0</v>
      </c>
      <c r="AJ77" s="150">
        <f>SUM(-AH77,AI77)+Tabla3[[#This Row],[Saldo28]]</f>
        <v>-709.24114274725753</v>
      </c>
      <c r="AK77" s="122">
        <f>SUM('Dic 25'!L74)</f>
        <v>0</v>
      </c>
      <c r="AL77" s="108">
        <f>SUM('Pago Cuota MC 2025'!Q74)</f>
        <v>0</v>
      </c>
      <c r="AM77" s="123">
        <f>SUM(-AK77,AL77)+Tabla3[[#This Row],[Saldo31]]</f>
        <v>-709.24114274725753</v>
      </c>
      <c r="AN77" s="130">
        <f t="shared" si="5"/>
        <v>-709.24114274725753</v>
      </c>
      <c r="AO77" s="29"/>
      <c r="AP77" s="29"/>
      <c r="AQ77" s="106">
        <f>SUM(Tabla3[[#This Row],[Saldo Anual]])</f>
        <v>-709.24114274725753</v>
      </c>
    </row>
    <row r="78" spans="1:43" ht="16.149999999999999" thickBot="1" x14ac:dyDescent="0.5">
      <c r="A78" s="281"/>
      <c r="B78" s="16" t="s">
        <v>6</v>
      </c>
      <c r="C78" s="116">
        <v>401</v>
      </c>
      <c r="D78" s="118">
        <f>SUM('Ene 25'!L75)-('Pago Cuota MC 2024'!F75)</f>
        <v>344.62339220995955</v>
      </c>
      <c r="E78" s="108">
        <f>SUM('Pago Cuota MC 2025'!F75)</f>
        <v>344.62</v>
      </c>
      <c r="F78" s="119">
        <f t="shared" si="4"/>
        <v>-3.3922099595429245E-3</v>
      </c>
      <c r="G78" s="118">
        <f>SUM('Feb 25'!L75)</f>
        <v>412.71222783395046</v>
      </c>
      <c r="H78" s="108">
        <f>SUM('Pago Cuota MC 2025'!G75)</f>
        <v>412.72</v>
      </c>
      <c r="I78" s="119">
        <f>SUM(-G78,H78)+Tabla3[[#This Row],[Saldo]]</f>
        <v>4.3799560900197321E-3</v>
      </c>
      <c r="J78" s="118">
        <f>SUM('Mar 25'!L75)</f>
        <v>410.3979302126499</v>
      </c>
      <c r="K78" s="108">
        <f>SUM('Pago Cuota MC 2025'!H75)</f>
        <v>410.39</v>
      </c>
      <c r="L78" s="119">
        <f>SUM(-J78,K78)+Tabla3[[#This Row],[Saldo4]]</f>
        <v>-3.5502565598903857E-3</v>
      </c>
      <c r="M78" s="122">
        <f>SUM('Abr 25'!L75)</f>
        <v>0</v>
      </c>
      <c r="N78" s="108">
        <f>SUM('Pago Cuota MC 2025'!I75)</f>
        <v>0</v>
      </c>
      <c r="O78" s="119">
        <f>SUM(-M78,N78)+Tabla3[[#This Row],[Saldo7]]</f>
        <v>-3.5502565598903857E-3</v>
      </c>
      <c r="P78" s="122">
        <f>SUM('May 25'!L75)</f>
        <v>0</v>
      </c>
      <c r="Q78" s="108">
        <f>SUM('Pago Cuota MC 2025'!J75)</f>
        <v>0</v>
      </c>
      <c r="R78" s="119">
        <f>SUM(-P78,Q78)+Tabla3[[#This Row],[Saldo13]]</f>
        <v>-3.5502565598903857E-3</v>
      </c>
      <c r="S78" s="122">
        <f>SUM('Jun 25'!L75)</f>
        <v>0</v>
      </c>
      <c r="T78" s="108">
        <f>SUM('Pago Cuota MC 2025'!K75)</f>
        <v>0</v>
      </c>
      <c r="U78" s="119">
        <f>SUM(-S78,T78)+Tabla3[[#This Row],[Saldo132]]</f>
        <v>-3.5502565598903857E-3</v>
      </c>
      <c r="V78" s="122">
        <f>SUM('Jul 25'!L75)</f>
        <v>0</v>
      </c>
      <c r="W78" s="108">
        <f>SUM('Pago Cuota MC 2025'!L75)</f>
        <v>0</v>
      </c>
      <c r="X78" s="119">
        <f>SUM(-V78,W78)+Tabla3[[#This Row],[Saldo16]]</f>
        <v>-3.5502565598903857E-3</v>
      </c>
      <c r="Y78" s="122">
        <f>SUM('Ago 25'!L75)</f>
        <v>0</v>
      </c>
      <c r="Z78" s="108">
        <f>SUM('Pago Cuota MC 2025'!M75)</f>
        <v>0</v>
      </c>
      <c r="AA78" s="119">
        <f>SUM(-Y78,Z78)+Tabla3[[#This Row],[Saldo19]]</f>
        <v>-3.5502565598903857E-3</v>
      </c>
      <c r="AB78" s="122">
        <f>SUM('Sep 25'!L75)</f>
        <v>0</v>
      </c>
      <c r="AC78" s="108">
        <f>SUM('Pago Cuota MC 2025'!N75)</f>
        <v>0</v>
      </c>
      <c r="AD78" s="119">
        <f>SUM(-AB78,AC78)+Tabla3[[#This Row],[Saldo22]]</f>
        <v>-3.5502565598903857E-3</v>
      </c>
      <c r="AE78" s="122">
        <f>SUM('Oct 25'!L75)</f>
        <v>0</v>
      </c>
      <c r="AF78" s="108">
        <f>SUM('Pago Cuota MC 2025'!O75)</f>
        <v>0</v>
      </c>
      <c r="AG78" s="147">
        <f>SUM(-AE78,AF78)+Tabla3[[#This Row],[Saldo25]]</f>
        <v>-3.5502565598903857E-3</v>
      </c>
      <c r="AH78" s="122">
        <f>SUM('Nov 25'!L75)</f>
        <v>0</v>
      </c>
      <c r="AI78" s="108">
        <f>SUM('Pago Cuota MC 2025'!P75)</f>
        <v>0</v>
      </c>
      <c r="AJ78" s="150">
        <f>SUM(-AH78,AI78)+Tabla3[[#This Row],[Saldo28]]</f>
        <v>-3.5502565598903857E-3</v>
      </c>
      <c r="AK78" s="122">
        <f>SUM('Dic 25'!L75)</f>
        <v>0</v>
      </c>
      <c r="AL78" s="108">
        <f>SUM('Pago Cuota MC 2025'!Q75)</f>
        <v>0</v>
      </c>
      <c r="AM78" s="123">
        <f>SUM(-AK78,AL78)+Tabla3[[#This Row],[Saldo31]]</f>
        <v>-3.5502565598903857E-3</v>
      </c>
      <c r="AN78" s="130">
        <f t="shared" si="5"/>
        <v>-3.5502565598903857E-3</v>
      </c>
      <c r="AO78" s="29"/>
      <c r="AP78" s="29"/>
      <c r="AQ78" s="106" t="s">
        <v>12</v>
      </c>
    </row>
    <row r="79" spans="1:43" ht="16.149999999999999" thickBot="1" x14ac:dyDescent="0.5">
      <c r="A79" s="281"/>
      <c r="B79" s="16" t="s">
        <v>6</v>
      </c>
      <c r="C79" s="116">
        <v>402</v>
      </c>
      <c r="D79" s="118">
        <f>SUM('Ene 25'!L76)-('Pago Cuota MC 2024'!F76)</f>
        <v>298.79090365912361</v>
      </c>
      <c r="E79" s="108">
        <f>SUM('Pago Cuota MC 2025'!F76)</f>
        <v>461.21</v>
      </c>
      <c r="F79" s="119">
        <f t="shared" si="4"/>
        <v>162.41909634087637</v>
      </c>
      <c r="G79" s="118">
        <f>SUM('Feb 25'!L76)</f>
        <v>398.37270163058963</v>
      </c>
      <c r="H79" s="108">
        <f>SUM('Pago Cuota MC 2025'!G76)</f>
        <v>200</v>
      </c>
      <c r="I79" s="119">
        <f>SUM(-G79,H79)+Tabla3[[#This Row],[Saldo]]</f>
        <v>-35.953605289713266</v>
      </c>
      <c r="J79" s="118">
        <f>SUM('Mar 25'!L76)</f>
        <v>476.69450327699013</v>
      </c>
      <c r="K79" s="108">
        <f>SUM('Pago Cuota MC 2025'!H76)</f>
        <v>0</v>
      </c>
      <c r="L79" s="119">
        <f>SUM(-J79,K79)+Tabla3[[#This Row],[Saldo4]]</f>
        <v>-512.6481085667034</v>
      </c>
      <c r="M79" s="122">
        <f>SUM('Abr 25'!L76)</f>
        <v>0</v>
      </c>
      <c r="N79" s="108">
        <f>SUM('Pago Cuota MC 2025'!I76)</f>
        <v>0</v>
      </c>
      <c r="O79" s="119">
        <f>SUM(-M79,N79)+Tabla3[[#This Row],[Saldo7]]</f>
        <v>-512.6481085667034</v>
      </c>
      <c r="P79" s="122">
        <f>SUM('May 25'!L76)</f>
        <v>0</v>
      </c>
      <c r="Q79" s="108">
        <f>SUM('Pago Cuota MC 2025'!J76)</f>
        <v>0</v>
      </c>
      <c r="R79" s="119">
        <f>SUM(-P79,Q79)+Tabla3[[#This Row],[Saldo13]]</f>
        <v>-512.6481085667034</v>
      </c>
      <c r="S79" s="122">
        <f>SUM('Jun 25'!L76)</f>
        <v>0</v>
      </c>
      <c r="T79" s="108">
        <f>SUM('Pago Cuota MC 2025'!K76)</f>
        <v>0</v>
      </c>
      <c r="U79" s="119">
        <f>SUM(-S79,T79)+Tabla3[[#This Row],[Saldo132]]</f>
        <v>-512.6481085667034</v>
      </c>
      <c r="V79" s="122">
        <f>SUM('Jul 25'!L76)</f>
        <v>0</v>
      </c>
      <c r="W79" s="108">
        <f>SUM('Pago Cuota MC 2025'!L76)</f>
        <v>0</v>
      </c>
      <c r="X79" s="119">
        <f>SUM(-V79,W79)+Tabla3[[#This Row],[Saldo16]]</f>
        <v>-512.6481085667034</v>
      </c>
      <c r="Y79" s="122">
        <f>SUM('Ago 25'!L76)</f>
        <v>0</v>
      </c>
      <c r="Z79" s="108">
        <f>SUM('Pago Cuota MC 2025'!M76)</f>
        <v>0</v>
      </c>
      <c r="AA79" s="119">
        <f>SUM(-Y79,Z79)+Tabla3[[#This Row],[Saldo19]]</f>
        <v>-512.6481085667034</v>
      </c>
      <c r="AB79" s="122">
        <f>SUM('Sep 25'!L76)</f>
        <v>0</v>
      </c>
      <c r="AC79" s="108">
        <f>SUM('Pago Cuota MC 2025'!N76)</f>
        <v>0</v>
      </c>
      <c r="AD79" s="119">
        <f>SUM(-AB79,AC79)+Tabla3[[#This Row],[Saldo22]]</f>
        <v>-512.6481085667034</v>
      </c>
      <c r="AE79" s="122">
        <f>SUM('Oct 25'!L76)</f>
        <v>0</v>
      </c>
      <c r="AF79" s="108">
        <f>SUM('Pago Cuota MC 2025'!O76)</f>
        <v>0</v>
      </c>
      <c r="AG79" s="147">
        <f>SUM(-AE79,AF79)+Tabla3[[#This Row],[Saldo25]]</f>
        <v>-512.6481085667034</v>
      </c>
      <c r="AH79" s="122">
        <f>SUM('Nov 25'!L76)</f>
        <v>0</v>
      </c>
      <c r="AI79" s="108">
        <f>SUM('Pago Cuota MC 2025'!P76)</f>
        <v>0</v>
      </c>
      <c r="AJ79" s="150">
        <f>SUM(-AH79,AI79)+Tabla3[[#This Row],[Saldo28]]</f>
        <v>-512.6481085667034</v>
      </c>
      <c r="AK79" s="122">
        <f>SUM('Dic 25'!L76)</f>
        <v>0</v>
      </c>
      <c r="AL79" s="108">
        <f>SUM('Pago Cuota MC 2025'!Q76)</f>
        <v>0</v>
      </c>
      <c r="AM79" s="123">
        <f>SUM(-AK79,AL79)+Tabla3[[#This Row],[Saldo31]]</f>
        <v>-512.6481085667034</v>
      </c>
      <c r="AN79" s="130">
        <f t="shared" si="5"/>
        <v>-512.6481085667034</v>
      </c>
      <c r="AO79" s="29"/>
      <c r="AP79" s="29"/>
      <c r="AQ79" s="106">
        <f>SUM(Tabla3[[#This Row],[Saldo Anual]])</f>
        <v>-512.6481085667034</v>
      </c>
    </row>
    <row r="80" spans="1:43" ht="16.149999999999999" thickBot="1" x14ac:dyDescent="0.5">
      <c r="A80" s="281"/>
      <c r="B80" s="16" t="s">
        <v>6</v>
      </c>
      <c r="C80" s="116">
        <v>403</v>
      </c>
      <c r="D80" s="118">
        <f>SUM('Ene 25'!L77)-('Pago Cuota MC 2024'!F77)</f>
        <v>352.57643906864411</v>
      </c>
      <c r="E80" s="108">
        <f>SUM('Pago Cuota MC 2025'!F77)</f>
        <v>352.58</v>
      </c>
      <c r="F80" s="119">
        <f t="shared" si="4"/>
        <v>3.5609313558779832E-3</v>
      </c>
      <c r="G80" s="118">
        <f>SUM('Feb 25'!L77)</f>
        <v>411.93014295784678</v>
      </c>
      <c r="H80" s="108">
        <f>SUM('Pago Cuota MC 2025'!G77)</f>
        <v>411.93</v>
      </c>
      <c r="I80" s="119">
        <f>SUM(-G80,H80)+Tabla3[[#This Row],[Saldo]]</f>
        <v>3.4179735091015573E-3</v>
      </c>
      <c r="J80" s="118">
        <f>SUM('Mar 25'!L77)</f>
        <v>434.18600622137399</v>
      </c>
      <c r="K80" s="108">
        <f>SUM('Pago Cuota MC 2025'!H77)</f>
        <v>0</v>
      </c>
      <c r="L80" s="119">
        <f>SUM(-J80,K80)+Tabla3[[#This Row],[Saldo4]]</f>
        <v>-434.18258824786489</v>
      </c>
      <c r="M80" s="122">
        <f>SUM('Abr 25'!L77)</f>
        <v>0</v>
      </c>
      <c r="N80" s="108">
        <f>SUM('Pago Cuota MC 2025'!I77)</f>
        <v>0</v>
      </c>
      <c r="O80" s="119">
        <f>SUM(-M80,N80)+Tabla3[[#This Row],[Saldo7]]</f>
        <v>-434.18258824786489</v>
      </c>
      <c r="P80" s="122">
        <f>SUM('May 25'!L77)</f>
        <v>0</v>
      </c>
      <c r="Q80" s="108">
        <f>SUM('Pago Cuota MC 2025'!J77)</f>
        <v>0</v>
      </c>
      <c r="R80" s="119">
        <f>SUM(-P80,Q80)+Tabla3[[#This Row],[Saldo13]]</f>
        <v>-434.18258824786489</v>
      </c>
      <c r="S80" s="122">
        <f>SUM('Jun 25'!L77)</f>
        <v>0</v>
      </c>
      <c r="T80" s="108">
        <f>SUM('Pago Cuota MC 2025'!K77)</f>
        <v>0</v>
      </c>
      <c r="U80" s="119">
        <f>SUM(-S80,T80)+Tabla3[[#This Row],[Saldo132]]</f>
        <v>-434.18258824786489</v>
      </c>
      <c r="V80" s="122">
        <f>SUM('Jul 25'!L77)</f>
        <v>0</v>
      </c>
      <c r="W80" s="108">
        <f>SUM('Pago Cuota MC 2025'!L77)</f>
        <v>0</v>
      </c>
      <c r="X80" s="119">
        <f>SUM(-V80,W80)+Tabla3[[#This Row],[Saldo16]]</f>
        <v>-434.18258824786489</v>
      </c>
      <c r="Y80" s="122">
        <f>SUM('Ago 25'!L77)</f>
        <v>0</v>
      </c>
      <c r="Z80" s="108">
        <f>SUM('Pago Cuota MC 2025'!M77)</f>
        <v>0</v>
      </c>
      <c r="AA80" s="119">
        <f>SUM(-Y80,Z80)+Tabla3[[#This Row],[Saldo19]]</f>
        <v>-434.18258824786489</v>
      </c>
      <c r="AB80" s="122">
        <f>SUM('Sep 25'!L77)</f>
        <v>0</v>
      </c>
      <c r="AC80" s="108">
        <f>SUM('Pago Cuota MC 2025'!N77)</f>
        <v>0</v>
      </c>
      <c r="AD80" s="119">
        <f>SUM(-AB80,AC80)+Tabla3[[#This Row],[Saldo22]]</f>
        <v>-434.18258824786489</v>
      </c>
      <c r="AE80" s="122">
        <f>SUM('Oct 25'!L77)</f>
        <v>0</v>
      </c>
      <c r="AF80" s="108">
        <f>SUM('Pago Cuota MC 2025'!O77)</f>
        <v>0</v>
      </c>
      <c r="AG80" s="147">
        <f>SUM(-AE80,AF80)+Tabla3[[#This Row],[Saldo25]]</f>
        <v>-434.18258824786489</v>
      </c>
      <c r="AH80" s="122">
        <f>SUM('Nov 25'!L77)</f>
        <v>0</v>
      </c>
      <c r="AI80" s="108">
        <f>SUM('Pago Cuota MC 2025'!P77)</f>
        <v>0</v>
      </c>
      <c r="AJ80" s="150">
        <f>SUM(-AH80,AI80)+Tabla3[[#This Row],[Saldo28]]</f>
        <v>-434.18258824786489</v>
      </c>
      <c r="AK80" s="122">
        <f>SUM('Dic 25'!L77)</f>
        <v>0</v>
      </c>
      <c r="AL80" s="108">
        <f>SUM('Pago Cuota MC 2025'!Q77)</f>
        <v>0</v>
      </c>
      <c r="AM80" s="123">
        <f>SUM(-AK80,AL80)+Tabla3[[#This Row],[Saldo31]]</f>
        <v>-434.18258824786489</v>
      </c>
      <c r="AN80" s="130">
        <f t="shared" si="5"/>
        <v>-434.18258824786489</v>
      </c>
      <c r="AO80" s="29"/>
      <c r="AP80" s="29"/>
      <c r="AQ80" s="106">
        <f>SUM(Tabla3[[#This Row],[Saldo Anual]])</f>
        <v>-434.18258824786489</v>
      </c>
    </row>
    <row r="81" spans="1:44" ht="16.149999999999999" thickBot="1" x14ac:dyDescent="0.5">
      <c r="A81" s="281"/>
      <c r="B81" s="16" t="s">
        <v>6</v>
      </c>
      <c r="C81" s="116">
        <v>404</v>
      </c>
      <c r="D81" s="118">
        <f>SUM('Ene 25'!L78)-('Pago Cuota MC 2024'!F78)</f>
        <v>328.49947390181723</v>
      </c>
      <c r="E81" s="108">
        <f>SUM('Pago Cuota MC 2025'!F78)</f>
        <v>346.96</v>
      </c>
      <c r="F81" s="119">
        <f t="shared" si="4"/>
        <v>18.460526098182754</v>
      </c>
      <c r="G81" s="118">
        <f>SUM('Feb 25'!L78)</f>
        <v>350.15716901879807</v>
      </c>
      <c r="H81" s="108">
        <f>SUM('Pago Cuota MC 2025'!G78)</f>
        <v>350</v>
      </c>
      <c r="I81" s="119">
        <f>SUM(-G81,H81)+Tabla3[[#This Row],[Saldo]]</f>
        <v>18.303357079384682</v>
      </c>
      <c r="J81" s="118">
        <f>SUM('Mar 25'!L78)</f>
        <v>356.74295294983636</v>
      </c>
      <c r="K81" s="108">
        <f>SUM('Pago Cuota MC 2025'!H78)</f>
        <v>0</v>
      </c>
      <c r="L81" s="119">
        <f>SUM(-J81,K81)+Tabla3[[#This Row],[Saldo4]]</f>
        <v>-338.43959587045168</v>
      </c>
      <c r="M81" s="122">
        <f>SUM('Abr 25'!L78)</f>
        <v>0</v>
      </c>
      <c r="N81" s="108">
        <f>SUM('Pago Cuota MC 2025'!I78)</f>
        <v>0</v>
      </c>
      <c r="O81" s="119">
        <f>SUM(-M81,N81)+Tabla3[[#This Row],[Saldo7]]</f>
        <v>-338.43959587045168</v>
      </c>
      <c r="P81" s="122">
        <f>SUM('May 25'!L78)</f>
        <v>0</v>
      </c>
      <c r="Q81" s="108">
        <f>SUM('Pago Cuota MC 2025'!J78)</f>
        <v>0</v>
      </c>
      <c r="R81" s="119">
        <f>SUM(-P81,Q81)+Tabla3[[#This Row],[Saldo13]]</f>
        <v>-338.43959587045168</v>
      </c>
      <c r="S81" s="122">
        <f>SUM('Jun 25'!L78)</f>
        <v>0</v>
      </c>
      <c r="T81" s="108">
        <f>SUM('Pago Cuota MC 2025'!K78)</f>
        <v>0</v>
      </c>
      <c r="U81" s="119">
        <f>SUM(-S81,T81)+Tabla3[[#This Row],[Saldo132]]</f>
        <v>-338.43959587045168</v>
      </c>
      <c r="V81" s="122">
        <f>SUM('Jul 25'!L78)</f>
        <v>0</v>
      </c>
      <c r="W81" s="108">
        <f>SUM('Pago Cuota MC 2025'!L78)</f>
        <v>0</v>
      </c>
      <c r="X81" s="119">
        <f>SUM(-V81,W81)+Tabla3[[#This Row],[Saldo16]]</f>
        <v>-338.43959587045168</v>
      </c>
      <c r="Y81" s="122">
        <f>SUM('Ago 25'!L78)</f>
        <v>0</v>
      </c>
      <c r="Z81" s="108">
        <f>SUM('Pago Cuota MC 2025'!M78)</f>
        <v>0</v>
      </c>
      <c r="AA81" s="119">
        <f>SUM(-Y81,Z81)+Tabla3[[#This Row],[Saldo19]]</f>
        <v>-338.43959587045168</v>
      </c>
      <c r="AB81" s="122">
        <f>SUM('Sep 25'!L78)</f>
        <v>0</v>
      </c>
      <c r="AC81" s="108">
        <f>SUM('Pago Cuota MC 2025'!N78)</f>
        <v>0</v>
      </c>
      <c r="AD81" s="119">
        <f>SUM(-AB81,AC81)+Tabla3[[#This Row],[Saldo22]]</f>
        <v>-338.43959587045168</v>
      </c>
      <c r="AE81" s="122">
        <f>SUM('Oct 25'!L78)</f>
        <v>0</v>
      </c>
      <c r="AF81" s="108">
        <f>SUM('Pago Cuota MC 2025'!O78)</f>
        <v>0</v>
      </c>
      <c r="AG81" s="147">
        <f>SUM(-AE81,AF81)+Tabla3[[#This Row],[Saldo25]]</f>
        <v>-338.43959587045168</v>
      </c>
      <c r="AH81" s="122">
        <f>SUM('Nov 25'!L78)</f>
        <v>0</v>
      </c>
      <c r="AI81" s="108">
        <f>SUM('Pago Cuota MC 2025'!P78)</f>
        <v>0</v>
      </c>
      <c r="AJ81" s="150">
        <f>SUM(-AH81,AI81)+Tabla3[[#This Row],[Saldo28]]</f>
        <v>-338.43959587045168</v>
      </c>
      <c r="AK81" s="122">
        <f>SUM('Dic 25'!L78)</f>
        <v>0</v>
      </c>
      <c r="AL81" s="108">
        <f>SUM('Pago Cuota MC 2025'!Q78)</f>
        <v>0</v>
      </c>
      <c r="AM81" s="123">
        <f>SUM(-AK81,AL81)+Tabla3[[#This Row],[Saldo31]]</f>
        <v>-338.43959587045168</v>
      </c>
      <c r="AN81" s="130">
        <f t="shared" si="5"/>
        <v>-338.43959587045168</v>
      </c>
      <c r="AO81" s="29"/>
      <c r="AP81" s="29"/>
      <c r="AQ81" s="106">
        <f>SUM(Tabla3[[#This Row],[Saldo Anual]])</f>
        <v>-338.43959587045168</v>
      </c>
    </row>
    <row r="82" spans="1:44" ht="16.149999999999999" thickBot="1" x14ac:dyDescent="0.5">
      <c r="A82" s="281"/>
      <c r="B82" s="16" t="s">
        <v>6</v>
      </c>
      <c r="C82" s="116">
        <v>501</v>
      </c>
      <c r="D82" s="118">
        <f>SUM('Ene 25'!L79)-('Pago Cuota MC 2024'!F79)</f>
        <v>340.79518879976797</v>
      </c>
      <c r="E82" s="108">
        <f>SUM('Pago Cuota MC 2025'!F79)</f>
        <v>381</v>
      </c>
      <c r="F82" s="119">
        <f t="shared" si="4"/>
        <v>40.204811200232029</v>
      </c>
      <c r="G82" s="118">
        <f>SUM('Feb 25'!L79)</f>
        <v>498.98010009256626</v>
      </c>
      <c r="H82" s="108">
        <f>SUM('Pago Cuota MC 2025'!G79)</f>
        <v>459</v>
      </c>
      <c r="I82" s="119">
        <f>SUM(-G82,H82)+Tabla3[[#This Row],[Saldo]]</f>
        <v>0.22471110766576885</v>
      </c>
      <c r="J82" s="118">
        <f>SUM('Mar 25'!L79)</f>
        <v>450.58899809705554</v>
      </c>
      <c r="K82" s="108">
        <f>SUM('Pago Cuota MC 2025'!H79)</f>
        <v>0</v>
      </c>
      <c r="L82" s="119">
        <f>SUM(-J82,K82)+Tabla3[[#This Row],[Saldo4]]</f>
        <v>-450.36428698938977</v>
      </c>
      <c r="M82" s="122">
        <f>SUM('Abr 25'!L79)</f>
        <v>0</v>
      </c>
      <c r="N82" s="108">
        <f>SUM('Pago Cuota MC 2025'!I79)</f>
        <v>0</v>
      </c>
      <c r="O82" s="119">
        <f>SUM(-M82,N82)+Tabla3[[#This Row],[Saldo7]]</f>
        <v>-450.36428698938977</v>
      </c>
      <c r="P82" s="122">
        <f>SUM('May 25'!L79)</f>
        <v>0</v>
      </c>
      <c r="Q82" s="108">
        <f>SUM('Pago Cuota MC 2025'!J79)</f>
        <v>0</v>
      </c>
      <c r="R82" s="119">
        <f>SUM(-P82,Q82)+Tabla3[[#This Row],[Saldo13]]</f>
        <v>-450.36428698938977</v>
      </c>
      <c r="S82" s="122">
        <f>SUM('Jun 25'!L79)</f>
        <v>0</v>
      </c>
      <c r="T82" s="108">
        <f>SUM('Pago Cuota MC 2025'!K79)</f>
        <v>0</v>
      </c>
      <c r="U82" s="119">
        <f>SUM(-S82,T82)+Tabla3[[#This Row],[Saldo132]]</f>
        <v>-450.36428698938977</v>
      </c>
      <c r="V82" s="122">
        <f>SUM('Jul 25'!L79)</f>
        <v>0</v>
      </c>
      <c r="W82" s="108">
        <f>SUM('Pago Cuota MC 2025'!L79)</f>
        <v>0</v>
      </c>
      <c r="X82" s="119">
        <f>SUM(-V82,W82)+Tabla3[[#This Row],[Saldo16]]</f>
        <v>-450.36428698938977</v>
      </c>
      <c r="Y82" s="122">
        <f>SUM('Ago 25'!L79)</f>
        <v>0</v>
      </c>
      <c r="Z82" s="108">
        <f>SUM('Pago Cuota MC 2025'!M79)</f>
        <v>0</v>
      </c>
      <c r="AA82" s="119">
        <f>SUM(-Y82,Z82)+Tabla3[[#This Row],[Saldo19]]</f>
        <v>-450.36428698938977</v>
      </c>
      <c r="AB82" s="122">
        <f>SUM('Sep 25'!L79)</f>
        <v>0</v>
      </c>
      <c r="AC82" s="108">
        <f>SUM('Pago Cuota MC 2025'!N79)</f>
        <v>0</v>
      </c>
      <c r="AD82" s="119">
        <f>SUM(-AB82,AC82)+Tabla3[[#This Row],[Saldo22]]</f>
        <v>-450.36428698938977</v>
      </c>
      <c r="AE82" s="122">
        <f>SUM('Oct 25'!L79)</f>
        <v>0</v>
      </c>
      <c r="AF82" s="108">
        <f>SUM('Pago Cuota MC 2025'!O79)</f>
        <v>0</v>
      </c>
      <c r="AG82" s="147">
        <f>SUM(-AE82,AF82)+Tabla3[[#This Row],[Saldo25]]</f>
        <v>-450.36428698938977</v>
      </c>
      <c r="AH82" s="122">
        <f>SUM('Nov 25'!L79)</f>
        <v>0</v>
      </c>
      <c r="AI82" s="108">
        <f>SUM('Pago Cuota MC 2025'!P79)</f>
        <v>0</v>
      </c>
      <c r="AJ82" s="150">
        <f>SUM(-AH82,AI82)+Tabla3[[#This Row],[Saldo28]]</f>
        <v>-450.36428698938977</v>
      </c>
      <c r="AK82" s="122">
        <f>SUM('Dic 25'!L79)</f>
        <v>0</v>
      </c>
      <c r="AL82" s="108">
        <f>SUM('Pago Cuota MC 2025'!Q79)</f>
        <v>0</v>
      </c>
      <c r="AM82" s="123">
        <f>SUM(-AK82,AL82)+Tabla3[[#This Row],[Saldo31]]</f>
        <v>-450.36428698938977</v>
      </c>
      <c r="AN82" s="130">
        <f t="shared" si="5"/>
        <v>-450.36428698938977</v>
      </c>
      <c r="AO82" s="29"/>
      <c r="AP82" s="29"/>
      <c r="AQ82" s="106">
        <f>SUM(Tabla3[[#This Row],[Saldo Anual]])</f>
        <v>-450.36428698938977</v>
      </c>
    </row>
    <row r="83" spans="1:44" ht="16.149999999999999" thickBot="1" x14ac:dyDescent="0.5">
      <c r="A83" s="281"/>
      <c r="B83" s="16" t="s">
        <v>6</v>
      </c>
      <c r="C83" s="116">
        <v>502</v>
      </c>
      <c r="D83" s="118">
        <f>SUM('Ene 25'!L80)-('Pago Cuota MC 2024'!F80)</f>
        <v>338.17770628270381</v>
      </c>
      <c r="E83" s="108">
        <f>SUM('Pago Cuota MC 2025'!F80)</f>
        <v>339</v>
      </c>
      <c r="F83" s="119">
        <f t="shared" si="4"/>
        <v>0.82229371729619061</v>
      </c>
      <c r="G83" s="118">
        <f>SUM('Feb 25'!L80)</f>
        <v>374.0420411350043</v>
      </c>
      <c r="H83" s="108">
        <f>SUM('Pago Cuota MC 2025'!G80)</f>
        <v>374</v>
      </c>
      <c r="I83" s="119">
        <f>SUM(-G83,H83)+Tabla3[[#This Row],[Saldo]]</f>
        <v>0.78025258229189376</v>
      </c>
      <c r="J83" s="118">
        <f>SUM('Mar 25'!L80)</f>
        <v>392.05915709378405</v>
      </c>
      <c r="K83" s="108">
        <f>SUM('Pago Cuota MC 2025'!H80)</f>
        <v>0</v>
      </c>
      <c r="L83" s="119">
        <f>SUM(-J83,K83)+Tabla3[[#This Row],[Saldo4]]</f>
        <v>-391.27890451149216</v>
      </c>
      <c r="M83" s="122">
        <f>SUM('Abr 25'!L80)</f>
        <v>0</v>
      </c>
      <c r="N83" s="108">
        <f>SUM('Pago Cuota MC 2025'!I80)</f>
        <v>0</v>
      </c>
      <c r="O83" s="119">
        <f>SUM(-M83,N83)+Tabla3[[#This Row],[Saldo7]]</f>
        <v>-391.27890451149216</v>
      </c>
      <c r="P83" s="122">
        <f>SUM('May 25'!L80)</f>
        <v>0</v>
      </c>
      <c r="Q83" s="108">
        <f>SUM('Pago Cuota MC 2025'!J80)</f>
        <v>0</v>
      </c>
      <c r="R83" s="119">
        <f>SUM(-P83,Q83)+Tabla3[[#This Row],[Saldo13]]</f>
        <v>-391.27890451149216</v>
      </c>
      <c r="S83" s="122">
        <f>SUM('Jun 25'!L80)</f>
        <v>0</v>
      </c>
      <c r="T83" s="108">
        <f>SUM('Pago Cuota MC 2025'!K80)</f>
        <v>0</v>
      </c>
      <c r="U83" s="119">
        <f>SUM(-S83,T83)+Tabla3[[#This Row],[Saldo132]]</f>
        <v>-391.27890451149216</v>
      </c>
      <c r="V83" s="122">
        <f>SUM('Jul 25'!L80)</f>
        <v>0</v>
      </c>
      <c r="W83" s="108">
        <f>SUM('Pago Cuota MC 2025'!L80)</f>
        <v>0</v>
      </c>
      <c r="X83" s="119">
        <f>SUM(-V83,W83)+Tabla3[[#This Row],[Saldo16]]</f>
        <v>-391.27890451149216</v>
      </c>
      <c r="Y83" s="122">
        <f>SUM('Ago 25'!L80)</f>
        <v>0</v>
      </c>
      <c r="Z83" s="108">
        <f>SUM('Pago Cuota MC 2025'!M80)</f>
        <v>0</v>
      </c>
      <c r="AA83" s="119">
        <f>SUM(-Y83,Z83)+Tabla3[[#This Row],[Saldo19]]</f>
        <v>-391.27890451149216</v>
      </c>
      <c r="AB83" s="122">
        <f>SUM('Sep 25'!L80)</f>
        <v>0</v>
      </c>
      <c r="AC83" s="108">
        <f>SUM('Pago Cuota MC 2025'!N80)</f>
        <v>0</v>
      </c>
      <c r="AD83" s="119">
        <f>SUM(-AB83,AC83)+Tabla3[[#This Row],[Saldo22]]</f>
        <v>-391.27890451149216</v>
      </c>
      <c r="AE83" s="122">
        <f>SUM('Oct 25'!L80)</f>
        <v>0</v>
      </c>
      <c r="AF83" s="108">
        <f>SUM('Pago Cuota MC 2025'!O80)</f>
        <v>0</v>
      </c>
      <c r="AG83" s="147">
        <f>SUM(-AE83,AF83)+Tabla3[[#This Row],[Saldo25]]</f>
        <v>-391.27890451149216</v>
      </c>
      <c r="AH83" s="122">
        <f>SUM('Nov 25'!L80)</f>
        <v>0</v>
      </c>
      <c r="AI83" s="108">
        <f>SUM('Pago Cuota MC 2025'!P80)</f>
        <v>0</v>
      </c>
      <c r="AJ83" s="150">
        <f>SUM(-AH83,AI83)+Tabla3[[#This Row],[Saldo28]]</f>
        <v>-391.27890451149216</v>
      </c>
      <c r="AK83" s="122">
        <f>SUM('Dic 25'!L80)</f>
        <v>0</v>
      </c>
      <c r="AL83" s="108">
        <f>SUM('Pago Cuota MC 2025'!Q80)</f>
        <v>0</v>
      </c>
      <c r="AM83" s="123">
        <f>SUM(-AK83,AL83)+Tabla3[[#This Row],[Saldo31]]</f>
        <v>-391.27890451149216</v>
      </c>
      <c r="AN83" s="130">
        <f t="shared" si="5"/>
        <v>-391.27890451149216</v>
      </c>
      <c r="AO83" s="29"/>
      <c r="AP83" s="29"/>
      <c r="AQ83" s="106">
        <f>SUM(Tabla3[[#This Row],[Saldo Anual]])</f>
        <v>-391.27890451149216</v>
      </c>
      <c r="AR83" t="s">
        <v>12</v>
      </c>
    </row>
    <row r="84" spans="1:44" ht="16.149999999999999" thickBot="1" x14ac:dyDescent="0.5">
      <c r="A84" s="281"/>
      <c r="B84" s="16" t="s">
        <v>6</v>
      </c>
      <c r="C84" s="116">
        <v>503</v>
      </c>
      <c r="D84" s="118">
        <f>SUM('Ene 25'!L81)-('Pago Cuota MC 2024'!F81)</f>
        <v>740.10493599587403</v>
      </c>
      <c r="E84" s="108">
        <f>SUM('Pago Cuota MC 2025'!F81)</f>
        <v>0</v>
      </c>
      <c r="F84" s="119">
        <f t="shared" si="4"/>
        <v>-740.10493599587403</v>
      </c>
      <c r="G84" s="118">
        <f>SUM('Feb 25'!L81)</f>
        <v>342.95912259327827</v>
      </c>
      <c r="H84" s="108">
        <f>SUM('Pago Cuota MC 2025'!G81)</f>
        <v>0</v>
      </c>
      <c r="I84" s="119">
        <f>SUM(-G84,H84)+Tabla3[[#This Row],[Saldo]]</f>
        <v>-1083.0640585891524</v>
      </c>
      <c r="J84" s="118">
        <f>SUM('Mar 25'!L81)</f>
        <v>351.84294569792797</v>
      </c>
      <c r="K84" s="108">
        <f>SUM('Pago Cuota MC 2025'!H81)</f>
        <v>0</v>
      </c>
      <c r="L84" s="119">
        <f>SUM(-J84,K84)+Tabla3[[#This Row],[Saldo4]]</f>
        <v>-1434.9070042870803</v>
      </c>
      <c r="M84" s="122">
        <f>SUM('Abr 25'!L81)</f>
        <v>0</v>
      </c>
      <c r="N84" s="108">
        <f>SUM('Pago Cuota MC 2025'!I81)</f>
        <v>0</v>
      </c>
      <c r="O84" s="119">
        <f>SUM(-M84,N84)+Tabla3[[#This Row],[Saldo7]]</f>
        <v>-1434.9070042870803</v>
      </c>
      <c r="P84" s="122">
        <f>SUM('May 25'!L81)</f>
        <v>0</v>
      </c>
      <c r="Q84" s="108">
        <f>SUM('Pago Cuota MC 2025'!J81)</f>
        <v>0</v>
      </c>
      <c r="R84" s="119">
        <f>SUM(-P84,Q84)+Tabla3[[#This Row],[Saldo13]]</f>
        <v>-1434.9070042870803</v>
      </c>
      <c r="S84" s="122">
        <f>SUM('Jun 25'!L81)</f>
        <v>0</v>
      </c>
      <c r="T84" s="108">
        <f>SUM('Pago Cuota MC 2025'!K81)</f>
        <v>0</v>
      </c>
      <c r="U84" s="119">
        <f>SUM(-S84,T84)+Tabla3[[#This Row],[Saldo132]]</f>
        <v>-1434.9070042870803</v>
      </c>
      <c r="V84" s="122">
        <f>SUM('Jul 25'!L81)</f>
        <v>0</v>
      </c>
      <c r="W84" s="108">
        <f>SUM('Pago Cuota MC 2025'!L81)</f>
        <v>0</v>
      </c>
      <c r="X84" s="119">
        <f>SUM(-V84,W84)+Tabla3[[#This Row],[Saldo16]]</f>
        <v>-1434.9070042870803</v>
      </c>
      <c r="Y84" s="122">
        <f>SUM('Ago 25'!L81)</f>
        <v>0</v>
      </c>
      <c r="Z84" s="108">
        <f>SUM('Pago Cuota MC 2025'!M81)</f>
        <v>0</v>
      </c>
      <c r="AA84" s="119">
        <f>SUM(-Y84,Z84)+Tabla3[[#This Row],[Saldo19]]</f>
        <v>-1434.9070042870803</v>
      </c>
      <c r="AB84" s="122">
        <f>SUM('Sep 25'!L81)</f>
        <v>0</v>
      </c>
      <c r="AC84" s="108">
        <f>SUM('Pago Cuota MC 2025'!N81)</f>
        <v>0</v>
      </c>
      <c r="AD84" s="119">
        <f>SUM(-AB84,AC84)+Tabla3[[#This Row],[Saldo22]]</f>
        <v>-1434.9070042870803</v>
      </c>
      <c r="AE84" s="122">
        <f>SUM('Oct 25'!L81)</f>
        <v>0</v>
      </c>
      <c r="AF84" s="108">
        <f>SUM('Pago Cuota MC 2025'!O81)</f>
        <v>0</v>
      </c>
      <c r="AG84" s="147">
        <f>SUM(-AE84,AF84)+Tabla3[[#This Row],[Saldo25]]</f>
        <v>-1434.9070042870803</v>
      </c>
      <c r="AH84" s="122">
        <f>SUM('Nov 25'!L81)</f>
        <v>0</v>
      </c>
      <c r="AI84" s="108">
        <f>SUM('Pago Cuota MC 2025'!P81)</f>
        <v>0</v>
      </c>
      <c r="AJ84" s="150">
        <f>SUM(-AH84,AI84)+Tabla3[[#This Row],[Saldo28]]</f>
        <v>-1434.9070042870803</v>
      </c>
      <c r="AK84" s="122">
        <f>SUM('Dic 25'!L81)</f>
        <v>0</v>
      </c>
      <c r="AL84" s="108">
        <f>SUM('Pago Cuota MC 2025'!Q81)</f>
        <v>0</v>
      </c>
      <c r="AM84" s="123">
        <f>SUM(-AK84,AL84)+Tabla3[[#This Row],[Saldo31]]</f>
        <v>-1434.9070042870803</v>
      </c>
      <c r="AN84" s="130">
        <f t="shared" si="5"/>
        <v>-1434.9070042870803</v>
      </c>
      <c r="AO84" s="29"/>
      <c r="AP84" s="29"/>
      <c r="AQ84" s="106">
        <f>SUM(Tabla3[[#This Row],[Saldo Anual]])</f>
        <v>-1434.9070042870803</v>
      </c>
    </row>
    <row r="85" spans="1:44" ht="16.149999999999999" thickBot="1" x14ac:dyDescent="0.5">
      <c r="A85" s="281"/>
      <c r="B85" s="16" t="s">
        <v>6</v>
      </c>
      <c r="C85" s="116">
        <v>504</v>
      </c>
      <c r="D85" s="118">
        <f>SUM('Ene 25'!L82)-('Pago Cuota MC 2024'!F82)</f>
        <v>343.57010693232382</v>
      </c>
      <c r="E85" s="108">
        <f>SUM('Pago Cuota MC 2025'!F82)</f>
        <v>343.57</v>
      </c>
      <c r="F85" s="119">
        <f t="shared" si="4"/>
        <v>-1.0693232383118811E-4</v>
      </c>
      <c r="G85" s="118">
        <f>SUM('Feb 25'!L82)</f>
        <v>425.22558585160925</v>
      </c>
      <c r="H85" s="108">
        <f>SUM('Pago Cuota MC 2025'!G82)</f>
        <v>425.23</v>
      </c>
      <c r="I85" s="119">
        <f>SUM(-G85,H85)+Tabla3[[#This Row],[Saldo]]</f>
        <v>4.307216066933961E-3</v>
      </c>
      <c r="J85" s="118">
        <f>SUM('Mar 25'!L82)</f>
        <v>430.29870567611772</v>
      </c>
      <c r="K85" s="108">
        <f>SUM('Pago Cuota MC 2025'!H82)</f>
        <v>0</v>
      </c>
      <c r="L85" s="119">
        <f>SUM(-J85,K85)+Tabla3[[#This Row],[Saldo4]]</f>
        <v>-430.29439846005079</v>
      </c>
      <c r="M85" s="122">
        <f>SUM('Abr 25'!L82)</f>
        <v>0</v>
      </c>
      <c r="N85" s="108">
        <f>SUM('Pago Cuota MC 2025'!I82)</f>
        <v>0</v>
      </c>
      <c r="O85" s="119">
        <f>SUM(-M85,N85)+Tabla3[[#This Row],[Saldo7]]</f>
        <v>-430.29439846005079</v>
      </c>
      <c r="P85" s="122">
        <f>SUM('May 25'!L82)</f>
        <v>0</v>
      </c>
      <c r="Q85" s="108">
        <f>SUM('Pago Cuota MC 2025'!J82)</f>
        <v>0</v>
      </c>
      <c r="R85" s="119">
        <f>SUM(-P85,Q85)+Tabla3[[#This Row],[Saldo13]]</f>
        <v>-430.29439846005079</v>
      </c>
      <c r="S85" s="122">
        <f>SUM('Jun 25'!L82)</f>
        <v>0</v>
      </c>
      <c r="T85" s="108">
        <f>SUM('Pago Cuota MC 2025'!K82)</f>
        <v>0</v>
      </c>
      <c r="U85" s="119">
        <f>SUM(-S85,T85)+Tabla3[[#This Row],[Saldo132]]</f>
        <v>-430.29439846005079</v>
      </c>
      <c r="V85" s="122">
        <f>SUM('Jul 25'!L82)</f>
        <v>0</v>
      </c>
      <c r="W85" s="108">
        <f>SUM('Pago Cuota MC 2025'!L82)</f>
        <v>0</v>
      </c>
      <c r="X85" s="119">
        <f>SUM(-V85,W85)+Tabla3[[#This Row],[Saldo16]]</f>
        <v>-430.29439846005079</v>
      </c>
      <c r="Y85" s="122">
        <f>SUM('Ago 25'!L82)</f>
        <v>0</v>
      </c>
      <c r="Z85" s="108">
        <f>SUM('Pago Cuota MC 2025'!M82)</f>
        <v>0</v>
      </c>
      <c r="AA85" s="119">
        <f>SUM(-Y85,Z85)+Tabla3[[#This Row],[Saldo19]]</f>
        <v>-430.29439846005079</v>
      </c>
      <c r="AB85" s="122">
        <f>SUM('Sep 25'!L82)</f>
        <v>0</v>
      </c>
      <c r="AC85" s="108">
        <f>SUM('Pago Cuota MC 2025'!N82)</f>
        <v>0</v>
      </c>
      <c r="AD85" s="119">
        <f>SUM(-AB85,AC85)+Tabla3[[#This Row],[Saldo22]]</f>
        <v>-430.29439846005079</v>
      </c>
      <c r="AE85" s="122">
        <f>SUM('Oct 25'!L82)</f>
        <v>0</v>
      </c>
      <c r="AF85" s="108">
        <f>SUM('Pago Cuota MC 2025'!O82)</f>
        <v>0</v>
      </c>
      <c r="AG85" s="147">
        <f>SUM(-AE85,AF85)+Tabla3[[#This Row],[Saldo25]]</f>
        <v>-430.29439846005079</v>
      </c>
      <c r="AH85" s="122">
        <f>SUM('Nov 25'!L82)</f>
        <v>0</v>
      </c>
      <c r="AI85" s="108">
        <f>SUM('Pago Cuota MC 2025'!P82)</f>
        <v>0</v>
      </c>
      <c r="AJ85" s="150">
        <f>SUM(-AH85,AI85)+Tabla3[[#This Row],[Saldo28]]</f>
        <v>-430.29439846005079</v>
      </c>
      <c r="AK85" s="122">
        <f>SUM('Dic 25'!L82)</f>
        <v>0</v>
      </c>
      <c r="AL85" s="108">
        <f>SUM('Pago Cuota MC 2025'!Q82)</f>
        <v>0</v>
      </c>
      <c r="AM85" s="123">
        <f>SUM(-AK85,AL85)+Tabla3[[#This Row],[Saldo31]]</f>
        <v>-430.29439846005079</v>
      </c>
      <c r="AN85" s="130">
        <f t="shared" si="5"/>
        <v>-430.29439846005079</v>
      </c>
      <c r="AO85" s="29"/>
      <c r="AP85" s="29"/>
      <c r="AQ85" s="106">
        <f>SUM(Tabla3[[#This Row],[Saldo Anual]])</f>
        <v>-430.29439846005079</v>
      </c>
      <c r="AR85" t="s">
        <v>12</v>
      </c>
    </row>
    <row r="86" spans="1:44" ht="16.149999999999999" thickBot="1" x14ac:dyDescent="0.5">
      <c r="A86" s="282"/>
      <c r="B86" s="16" t="s">
        <v>7</v>
      </c>
      <c r="C86" s="116">
        <v>101</v>
      </c>
      <c r="D86" s="118">
        <f>SUM('Ene 25'!L83)-('Pago Cuota MC 2024'!F83)</f>
        <v>-2.2609521547339</v>
      </c>
      <c r="E86" s="108">
        <f>SUM('Pago Cuota MC 2025'!F83)</f>
        <v>0</v>
      </c>
      <c r="F86" s="119">
        <f t="shared" si="4"/>
        <v>2.2609521547339</v>
      </c>
      <c r="G86" s="118">
        <f>SUM('Feb 25'!L83)</f>
        <v>437.07808214896045</v>
      </c>
      <c r="H86" s="108">
        <f>SUM('Pago Cuota MC 2025'!G83)</f>
        <v>0</v>
      </c>
      <c r="I86" s="119">
        <f>SUM(-G86,H86)+Tabla3[[#This Row],[Saldo]]</f>
        <v>-434.81712999422655</v>
      </c>
      <c r="J86" s="118">
        <f>SUM('Mar 25'!L83)</f>
        <v>438.13232448745907</v>
      </c>
      <c r="K86" s="108">
        <f>SUM('Pago Cuota MC 2025'!H83)</f>
        <v>872.95</v>
      </c>
      <c r="L86" s="119">
        <f>SUM(-J86,K86)+Tabla3[[#This Row],[Saldo4]]</f>
        <v>5.4551831442495313E-4</v>
      </c>
      <c r="M86" s="122">
        <f>SUM('Abr 25'!L83)</f>
        <v>0</v>
      </c>
      <c r="N86" s="108">
        <f>SUM('Pago Cuota MC 2025'!I83)</f>
        <v>0</v>
      </c>
      <c r="O86" s="119">
        <f>SUM(-M86,N86)+Tabla3[[#This Row],[Saldo7]]</f>
        <v>5.4551831442495313E-4</v>
      </c>
      <c r="P86" s="122">
        <f>SUM('May 25'!L83)</f>
        <v>0</v>
      </c>
      <c r="Q86" s="108">
        <f>SUM('Pago Cuota MC 2025'!J83)</f>
        <v>0</v>
      </c>
      <c r="R86" s="119">
        <f>SUM(-P86,Q86)+Tabla3[[#This Row],[Saldo13]]</f>
        <v>5.4551831442495313E-4</v>
      </c>
      <c r="S86" s="122">
        <f>SUM('Jun 25'!L83)</f>
        <v>0</v>
      </c>
      <c r="T86" s="108">
        <f>SUM('Pago Cuota MC 2025'!K83)</f>
        <v>0</v>
      </c>
      <c r="U86" s="119">
        <f>SUM(-S86,T86)+Tabla3[[#This Row],[Saldo132]]</f>
        <v>5.4551831442495313E-4</v>
      </c>
      <c r="V86" s="122">
        <f>SUM('Jul 25'!L83)</f>
        <v>0</v>
      </c>
      <c r="W86" s="108">
        <f>SUM('Pago Cuota MC 2025'!L83)</f>
        <v>0</v>
      </c>
      <c r="X86" s="119">
        <f>SUM(-V86,W86)+Tabla3[[#This Row],[Saldo16]]</f>
        <v>5.4551831442495313E-4</v>
      </c>
      <c r="Y86" s="122">
        <f>SUM('Ago 25'!L83)</f>
        <v>0</v>
      </c>
      <c r="Z86" s="108">
        <f>SUM('Pago Cuota MC 2025'!M83)</f>
        <v>0</v>
      </c>
      <c r="AA86" s="119">
        <f>SUM(-Y86,Z86)+Tabla3[[#This Row],[Saldo19]]</f>
        <v>5.4551831442495313E-4</v>
      </c>
      <c r="AB86" s="122">
        <f>SUM('Sep 25'!L83)</f>
        <v>0</v>
      </c>
      <c r="AC86" s="108">
        <f>SUM('Pago Cuota MC 2025'!N83)</f>
        <v>0</v>
      </c>
      <c r="AD86" s="119">
        <f>SUM(-AB86,AC86)+Tabla3[[#This Row],[Saldo22]]</f>
        <v>5.4551831442495313E-4</v>
      </c>
      <c r="AE86" s="122">
        <f>SUM('Oct 25'!L83)</f>
        <v>0</v>
      </c>
      <c r="AF86" s="108">
        <f>SUM('Pago Cuota MC 2025'!O83)</f>
        <v>0</v>
      </c>
      <c r="AG86" s="147">
        <f>SUM(-AE86,AF86)+Tabla3[[#This Row],[Saldo25]]</f>
        <v>5.4551831442495313E-4</v>
      </c>
      <c r="AH86" s="122">
        <f>SUM('Nov 25'!L83)</f>
        <v>0</v>
      </c>
      <c r="AI86" s="108">
        <f>SUM('Pago Cuota MC 2025'!P83)</f>
        <v>0</v>
      </c>
      <c r="AJ86" s="150">
        <f>SUM(-AH86,AI86)+Tabla3[[#This Row],[Saldo28]]</f>
        <v>5.4551831442495313E-4</v>
      </c>
      <c r="AK86" s="122">
        <f>SUM('Dic 25'!L83)</f>
        <v>0</v>
      </c>
      <c r="AL86" s="108">
        <f>SUM('Pago Cuota MC 2025'!Q83)</f>
        <v>0</v>
      </c>
      <c r="AM86" s="123">
        <f>SUM(-AK86,AL86)+Tabla3[[#This Row],[Saldo31]]</f>
        <v>5.4551831442495313E-4</v>
      </c>
      <c r="AN86" s="130">
        <f t="shared" si="5"/>
        <v>5.4551831442495313E-4</v>
      </c>
      <c r="AO86" s="29"/>
      <c r="AP86" s="29"/>
      <c r="AQ86" s="106" t="s">
        <v>12</v>
      </c>
    </row>
    <row r="87" spans="1:44" ht="16.149999999999999" thickBot="1" x14ac:dyDescent="0.5">
      <c r="A87" s="282"/>
      <c r="B87" s="16" t="s">
        <v>7</v>
      </c>
      <c r="C87" s="116">
        <v>102</v>
      </c>
      <c r="D87" s="118">
        <f>SUM('Ene 25'!L84)-('Pago Cuota MC 2024'!F84)</f>
        <v>340.42884016807056</v>
      </c>
      <c r="E87" s="108">
        <f>SUM('Pago Cuota MC 2025'!F84)</f>
        <v>340.43</v>
      </c>
      <c r="F87" s="119">
        <f t="shared" si="4"/>
        <v>1.1598319294421344E-3</v>
      </c>
      <c r="G87" s="118">
        <f>SUM('Feb 25'!L84)</f>
        <v>402.87360009256622</v>
      </c>
      <c r="H87" s="108">
        <f>SUM('Pago Cuota MC 2025'!G84)</f>
        <v>402.87</v>
      </c>
      <c r="I87" s="119">
        <f>SUM(-G87,H87)+Tabla3[[#This Row],[Saldo]]</f>
        <v>-2.4402606367743829E-3</v>
      </c>
      <c r="J87" s="118">
        <f>SUM('Mar 25'!L84)</f>
        <v>401.97019967829874</v>
      </c>
      <c r="K87" s="108">
        <f>SUM('Pago Cuota MC 2025'!H84)</f>
        <v>0</v>
      </c>
      <c r="L87" s="119">
        <f>SUM(-J87,K87)+Tabla3[[#This Row],[Saldo4]]</f>
        <v>-401.97263993893552</v>
      </c>
      <c r="M87" s="122">
        <f>SUM('Abr 25'!L84)</f>
        <v>0</v>
      </c>
      <c r="N87" s="108">
        <f>SUM('Pago Cuota MC 2025'!I84)</f>
        <v>0</v>
      </c>
      <c r="O87" s="119">
        <f>SUM(-M87,N87)+Tabla3[[#This Row],[Saldo7]]</f>
        <v>-401.97263993893552</v>
      </c>
      <c r="P87" s="122">
        <f>SUM('May 25'!L84)</f>
        <v>0</v>
      </c>
      <c r="Q87" s="108">
        <f>SUM('Pago Cuota MC 2025'!J84)</f>
        <v>0</v>
      </c>
      <c r="R87" s="119">
        <f>SUM(-P87,Q87)+Tabla3[[#This Row],[Saldo13]]</f>
        <v>-401.97263993893552</v>
      </c>
      <c r="S87" s="122">
        <f>SUM('Jun 25'!L84)</f>
        <v>0</v>
      </c>
      <c r="T87" s="108">
        <f>SUM('Pago Cuota MC 2025'!K84)</f>
        <v>0</v>
      </c>
      <c r="U87" s="119">
        <f>SUM(-S87,T87)+Tabla3[[#This Row],[Saldo132]]</f>
        <v>-401.97263993893552</v>
      </c>
      <c r="V87" s="122">
        <f>SUM('Jul 25'!L84)</f>
        <v>0</v>
      </c>
      <c r="W87" s="108">
        <f>SUM('Pago Cuota MC 2025'!L84)</f>
        <v>0</v>
      </c>
      <c r="X87" s="119">
        <f>SUM(-V87,W87)+Tabla3[[#This Row],[Saldo16]]</f>
        <v>-401.97263993893552</v>
      </c>
      <c r="Y87" s="122">
        <f>SUM('Ago 25'!L84)</f>
        <v>0</v>
      </c>
      <c r="Z87" s="108">
        <f>SUM('Pago Cuota MC 2025'!M84)</f>
        <v>0</v>
      </c>
      <c r="AA87" s="119">
        <f>SUM(-Y87,Z87)+Tabla3[[#This Row],[Saldo19]]</f>
        <v>-401.97263993893552</v>
      </c>
      <c r="AB87" s="122">
        <f>SUM('Sep 25'!L84)</f>
        <v>0</v>
      </c>
      <c r="AC87" s="108">
        <f>SUM('Pago Cuota MC 2025'!N84)</f>
        <v>0</v>
      </c>
      <c r="AD87" s="119">
        <f>SUM(-AB87,AC87)+Tabla3[[#This Row],[Saldo22]]</f>
        <v>-401.97263993893552</v>
      </c>
      <c r="AE87" s="122">
        <f>SUM('Oct 25'!L84)</f>
        <v>0</v>
      </c>
      <c r="AF87" s="108">
        <f>SUM('Pago Cuota MC 2025'!O84)</f>
        <v>0</v>
      </c>
      <c r="AG87" s="147">
        <f>SUM(-AE87,AF87)+Tabla3[[#This Row],[Saldo25]]</f>
        <v>-401.97263993893552</v>
      </c>
      <c r="AH87" s="122">
        <f>SUM('Nov 25'!L84)</f>
        <v>0</v>
      </c>
      <c r="AI87" s="108">
        <f>SUM('Pago Cuota MC 2025'!P84)</f>
        <v>0</v>
      </c>
      <c r="AJ87" s="150">
        <f>SUM(-AH87,AI87)+Tabla3[[#This Row],[Saldo28]]</f>
        <v>-401.97263993893552</v>
      </c>
      <c r="AK87" s="122">
        <f>SUM('Dic 25'!L84)</f>
        <v>0</v>
      </c>
      <c r="AL87" s="108">
        <f>SUM('Pago Cuota MC 2025'!Q84)</f>
        <v>0</v>
      </c>
      <c r="AM87" s="123">
        <f>SUM(-AK87,AL87)+Tabla3[[#This Row],[Saldo31]]</f>
        <v>-401.97263993893552</v>
      </c>
      <c r="AN87" s="130">
        <f t="shared" si="5"/>
        <v>-401.97263993893552</v>
      </c>
      <c r="AO87" s="29"/>
      <c r="AP87" s="29"/>
      <c r="AQ87" s="106">
        <f>SUM(Tabla3[[#This Row],[Saldo Anual]])</f>
        <v>-401.97263993893552</v>
      </c>
    </row>
    <row r="88" spans="1:44" ht="16.149999999999999" thickBot="1" x14ac:dyDescent="0.5">
      <c r="A88" s="282"/>
      <c r="B88" s="16" t="s">
        <v>7</v>
      </c>
      <c r="C88" s="116">
        <v>103</v>
      </c>
      <c r="D88" s="118">
        <f>SUM('Ene 25'!L85)-('Pago Cuota MC 2024'!F85)</f>
        <v>316.14640866474701</v>
      </c>
      <c r="E88" s="108">
        <f>SUM('Pago Cuota MC 2025'!F85)</f>
        <v>316.14999999999998</v>
      </c>
      <c r="F88" s="119">
        <f t="shared" si="4"/>
        <v>3.5913352529632903E-3</v>
      </c>
      <c r="G88" s="118">
        <f>SUM('Feb 25'!L85)</f>
        <v>336.09137252207353</v>
      </c>
      <c r="H88" s="108">
        <f>SUM('Pago Cuota MC 2025'!G85)</f>
        <v>336.09</v>
      </c>
      <c r="I88" s="119">
        <f>SUM(-G88,H88)+Tabla3[[#This Row],[Saldo]]</f>
        <v>2.2188131794109722E-3</v>
      </c>
      <c r="J88" s="118">
        <f>SUM('Mar 25'!L85)</f>
        <v>338.63238168484179</v>
      </c>
      <c r="K88" s="108">
        <f>SUM('Pago Cuota MC 2025'!H85)</f>
        <v>0</v>
      </c>
      <c r="L88" s="119">
        <f>SUM(-J88,K88)+Tabla3[[#This Row],[Saldo4]]</f>
        <v>-338.63016287166238</v>
      </c>
      <c r="M88" s="122">
        <f>SUM('Abr 25'!L85)</f>
        <v>0</v>
      </c>
      <c r="N88" s="108">
        <f>SUM('Pago Cuota MC 2025'!I85)</f>
        <v>0</v>
      </c>
      <c r="O88" s="119">
        <f>SUM(-M88,N88)+Tabla3[[#This Row],[Saldo7]]</f>
        <v>-338.63016287166238</v>
      </c>
      <c r="P88" s="122">
        <f>SUM('May 25'!L85)</f>
        <v>0</v>
      </c>
      <c r="Q88" s="108">
        <f>SUM('Pago Cuota MC 2025'!J85)</f>
        <v>0</v>
      </c>
      <c r="R88" s="119">
        <f>SUM(-P88,Q88)+Tabla3[[#This Row],[Saldo13]]</f>
        <v>-338.63016287166238</v>
      </c>
      <c r="S88" s="122">
        <f>SUM('Jun 25'!L85)</f>
        <v>0</v>
      </c>
      <c r="T88" s="108">
        <f>SUM('Pago Cuota MC 2025'!K85)</f>
        <v>0</v>
      </c>
      <c r="U88" s="119">
        <f>SUM(-S88,T88)+Tabla3[[#This Row],[Saldo132]]</f>
        <v>-338.63016287166238</v>
      </c>
      <c r="V88" s="122">
        <f>SUM('Jul 25'!L85)</f>
        <v>0</v>
      </c>
      <c r="W88" s="108">
        <f>SUM('Pago Cuota MC 2025'!L85)</f>
        <v>0</v>
      </c>
      <c r="X88" s="119">
        <f>SUM(-V88,W88)+Tabla3[[#This Row],[Saldo16]]</f>
        <v>-338.63016287166238</v>
      </c>
      <c r="Y88" s="122">
        <f>SUM('Ago 25'!L85)</f>
        <v>0</v>
      </c>
      <c r="Z88" s="108">
        <f>SUM('Pago Cuota MC 2025'!M85)</f>
        <v>0</v>
      </c>
      <c r="AA88" s="119">
        <f>SUM(-Y88,Z88)+Tabla3[[#This Row],[Saldo19]]</f>
        <v>-338.63016287166238</v>
      </c>
      <c r="AB88" s="122">
        <f>SUM('Sep 25'!L85)</f>
        <v>0</v>
      </c>
      <c r="AC88" s="108">
        <f>SUM('Pago Cuota MC 2025'!N85)</f>
        <v>0</v>
      </c>
      <c r="AD88" s="119">
        <f>SUM(-AB88,AC88)+Tabla3[[#This Row],[Saldo22]]</f>
        <v>-338.63016287166238</v>
      </c>
      <c r="AE88" s="122">
        <f>SUM('Oct 25'!L85)</f>
        <v>0</v>
      </c>
      <c r="AF88" s="108">
        <f>SUM('Pago Cuota MC 2025'!O85)</f>
        <v>0</v>
      </c>
      <c r="AG88" s="147">
        <f>SUM(-AE88,AF88)+Tabla3[[#This Row],[Saldo25]]</f>
        <v>-338.63016287166238</v>
      </c>
      <c r="AH88" s="122">
        <f>SUM('Nov 25'!L85)</f>
        <v>0</v>
      </c>
      <c r="AI88" s="108">
        <f>SUM('Pago Cuota MC 2025'!P85)</f>
        <v>0</v>
      </c>
      <c r="AJ88" s="150">
        <f>SUM(-AH88,AI88)+Tabla3[[#This Row],[Saldo28]]</f>
        <v>-338.63016287166238</v>
      </c>
      <c r="AK88" s="122">
        <f>SUM('Dic 25'!L85)</f>
        <v>0</v>
      </c>
      <c r="AL88" s="108">
        <f>SUM('Pago Cuota MC 2025'!Q85)</f>
        <v>0</v>
      </c>
      <c r="AM88" s="123">
        <f>SUM(-AK88,AL88)+Tabla3[[#This Row],[Saldo31]]</f>
        <v>-338.63016287166238</v>
      </c>
      <c r="AN88" s="130">
        <f t="shared" si="5"/>
        <v>-338.63016287166238</v>
      </c>
      <c r="AO88" s="29"/>
      <c r="AP88" s="29"/>
      <c r="AQ88" s="106">
        <f>SUM(Tabla3[[#This Row],[Saldo Anual]])</f>
        <v>-338.63016287166238</v>
      </c>
      <c r="AR88" t="s">
        <v>12</v>
      </c>
    </row>
    <row r="89" spans="1:44" ht="16.149999999999999" thickBot="1" x14ac:dyDescent="0.5">
      <c r="A89" s="282"/>
      <c r="B89" s="16" t="s">
        <v>7</v>
      </c>
      <c r="C89" s="116">
        <v>104</v>
      </c>
      <c r="D89" s="118">
        <f>SUM('Ene 25'!L86)-('Pago Cuota MC 2024'!F86)</f>
        <v>329.92925818040106</v>
      </c>
      <c r="E89" s="108">
        <f>SUM('Pago Cuota MC 2025'!F86)</f>
        <v>329.93</v>
      </c>
      <c r="F89" s="119">
        <f t="shared" si="4"/>
        <v>7.4181959894303873E-4</v>
      </c>
      <c r="G89" s="118">
        <f>SUM('Feb 25'!L86)</f>
        <v>377.58488562375396</v>
      </c>
      <c r="H89" s="108">
        <f>SUM('Pago Cuota MC 2025'!G86)</f>
        <v>377.58</v>
      </c>
      <c r="I89" s="119">
        <f>SUM(-G89,H89)+Tabla3[[#This Row],[Saldo]]</f>
        <v>-4.1438041550350135E-3</v>
      </c>
      <c r="J89" s="118">
        <f>SUM('Mar 25'!L86)</f>
        <v>383.66290267720825</v>
      </c>
      <c r="K89" s="108">
        <f>SUM('Pago Cuota MC 2025'!H86)</f>
        <v>0</v>
      </c>
      <c r="L89" s="119">
        <f>SUM(-J89,K89)+Tabla3[[#This Row],[Saldo4]]</f>
        <v>-383.66704648136329</v>
      </c>
      <c r="M89" s="122">
        <f>SUM('Abr 25'!L86)</f>
        <v>0</v>
      </c>
      <c r="N89" s="108">
        <f>SUM('Pago Cuota MC 2025'!I86)</f>
        <v>0</v>
      </c>
      <c r="O89" s="119">
        <f>SUM(-M89,N89)+Tabla3[[#This Row],[Saldo7]]</f>
        <v>-383.66704648136329</v>
      </c>
      <c r="P89" s="122">
        <f>SUM('May 25'!L86)</f>
        <v>0</v>
      </c>
      <c r="Q89" s="108">
        <f>SUM('Pago Cuota MC 2025'!J86)</f>
        <v>0</v>
      </c>
      <c r="R89" s="119">
        <f>SUM(-P89,Q89)+Tabla3[[#This Row],[Saldo13]]</f>
        <v>-383.66704648136329</v>
      </c>
      <c r="S89" s="122">
        <f>SUM('Jun 25'!L86)</f>
        <v>0</v>
      </c>
      <c r="T89" s="108">
        <f>SUM('Pago Cuota MC 2025'!K86)</f>
        <v>0</v>
      </c>
      <c r="U89" s="119">
        <f>SUM(-S89,T89)+Tabla3[[#This Row],[Saldo132]]</f>
        <v>-383.66704648136329</v>
      </c>
      <c r="V89" s="122">
        <f>SUM('Jul 25'!L86)</f>
        <v>0</v>
      </c>
      <c r="W89" s="108">
        <f>SUM('Pago Cuota MC 2025'!L86)</f>
        <v>0</v>
      </c>
      <c r="X89" s="119">
        <f>SUM(-V89,W89)+Tabla3[[#This Row],[Saldo16]]</f>
        <v>-383.66704648136329</v>
      </c>
      <c r="Y89" s="122">
        <f>SUM('Ago 25'!L86)</f>
        <v>0</v>
      </c>
      <c r="Z89" s="108">
        <f>SUM('Pago Cuota MC 2025'!M86)</f>
        <v>0</v>
      </c>
      <c r="AA89" s="119">
        <f>SUM(-Y89,Z89)+Tabla3[[#This Row],[Saldo19]]</f>
        <v>-383.66704648136329</v>
      </c>
      <c r="AB89" s="122">
        <f>SUM('Sep 25'!L86)</f>
        <v>0</v>
      </c>
      <c r="AC89" s="108">
        <f>SUM('Pago Cuota MC 2025'!N86)</f>
        <v>0</v>
      </c>
      <c r="AD89" s="119">
        <f>SUM(-AB89,AC89)+Tabla3[[#This Row],[Saldo22]]</f>
        <v>-383.66704648136329</v>
      </c>
      <c r="AE89" s="122">
        <f>SUM('Oct 25'!L86)</f>
        <v>0</v>
      </c>
      <c r="AF89" s="108">
        <f>SUM('Pago Cuota MC 2025'!O86)</f>
        <v>0</v>
      </c>
      <c r="AG89" s="147">
        <f>SUM(-AE89,AF89)+Tabla3[[#This Row],[Saldo25]]</f>
        <v>-383.66704648136329</v>
      </c>
      <c r="AH89" s="122">
        <f>SUM('Nov 25'!L86)</f>
        <v>0</v>
      </c>
      <c r="AI89" s="108">
        <f>SUM('Pago Cuota MC 2025'!P86)</f>
        <v>0</v>
      </c>
      <c r="AJ89" s="150">
        <f>SUM(-AH89,AI89)+Tabla3[[#This Row],[Saldo28]]</f>
        <v>-383.66704648136329</v>
      </c>
      <c r="AK89" s="122">
        <f>SUM('Dic 25'!L86)</f>
        <v>0</v>
      </c>
      <c r="AL89" s="108">
        <f>SUM('Pago Cuota MC 2025'!Q86)</f>
        <v>0</v>
      </c>
      <c r="AM89" s="123">
        <f>SUM(-AK89,AL89)+Tabla3[[#This Row],[Saldo31]]</f>
        <v>-383.66704648136329</v>
      </c>
      <c r="AN89" s="130">
        <f t="shared" si="5"/>
        <v>-383.66704648136329</v>
      </c>
      <c r="AO89" s="29"/>
      <c r="AP89" s="29"/>
      <c r="AQ89" s="106">
        <f>SUM(Tabla3[[#This Row],[Saldo Anual]])</f>
        <v>-383.66704648136329</v>
      </c>
    </row>
    <row r="90" spans="1:44" ht="16.149999999999999" thickBot="1" x14ac:dyDescent="0.5">
      <c r="A90" s="282"/>
      <c r="B90" s="16" t="s">
        <v>7</v>
      </c>
      <c r="C90" s="116">
        <v>201</v>
      </c>
      <c r="D90" s="118">
        <f>SUM('Ene 25'!L87)-('Pago Cuota MC 2024'!F87)</f>
        <v>347.83212642485063</v>
      </c>
      <c r="E90" s="108">
        <f>SUM('Pago Cuota MC 2025'!F87)</f>
        <v>348</v>
      </c>
      <c r="F90" s="119">
        <f t="shared" si="4"/>
        <v>0.16787357514937185</v>
      </c>
      <c r="G90" s="118">
        <f>SUM('Feb 25'!L87)</f>
        <v>420.54871829250931</v>
      </c>
      <c r="H90" s="108">
        <f>SUM('Pago Cuota MC 2025'!G87)</f>
        <v>421</v>
      </c>
      <c r="I90" s="119">
        <f>SUM(-G90,H90)+Tabla3[[#This Row],[Saldo]]</f>
        <v>0.61915528264006525</v>
      </c>
      <c r="J90" s="118">
        <f>SUM('Mar 25'!L87)</f>
        <v>402.65087072519077</v>
      </c>
      <c r="K90" s="108">
        <f>SUM('Pago Cuota MC 2025'!H87)</f>
        <v>0</v>
      </c>
      <c r="L90" s="119">
        <f>SUM(-J90,K90)+Tabla3[[#This Row],[Saldo4]]</f>
        <v>-402.03171544255071</v>
      </c>
      <c r="M90" s="122">
        <f>SUM('Abr 25'!L87)</f>
        <v>0</v>
      </c>
      <c r="N90" s="108">
        <f>SUM('Pago Cuota MC 2025'!I87)</f>
        <v>0</v>
      </c>
      <c r="O90" s="119">
        <f>SUM(-M90,N90)+Tabla3[[#This Row],[Saldo7]]</f>
        <v>-402.03171544255071</v>
      </c>
      <c r="P90" s="122">
        <f>SUM('May 25'!L87)</f>
        <v>0</v>
      </c>
      <c r="Q90" s="108">
        <f>SUM('Pago Cuota MC 2025'!J87)</f>
        <v>0</v>
      </c>
      <c r="R90" s="119">
        <f>SUM(-P90,Q90)+Tabla3[[#This Row],[Saldo13]]</f>
        <v>-402.03171544255071</v>
      </c>
      <c r="S90" s="122">
        <f>SUM('Jun 25'!L87)</f>
        <v>0</v>
      </c>
      <c r="T90" s="108">
        <f>SUM('Pago Cuota MC 2025'!K87)</f>
        <v>0</v>
      </c>
      <c r="U90" s="119">
        <f>SUM(-S90,T90)+Tabla3[[#This Row],[Saldo132]]</f>
        <v>-402.03171544255071</v>
      </c>
      <c r="V90" s="122">
        <f>SUM('Jul 25'!L87)</f>
        <v>0</v>
      </c>
      <c r="W90" s="108">
        <f>SUM('Pago Cuota MC 2025'!L87)</f>
        <v>0</v>
      </c>
      <c r="X90" s="119">
        <f>SUM(-V90,W90)+Tabla3[[#This Row],[Saldo16]]</f>
        <v>-402.03171544255071</v>
      </c>
      <c r="Y90" s="122">
        <f>SUM('Ago 25'!L87)</f>
        <v>0</v>
      </c>
      <c r="Z90" s="108">
        <f>SUM('Pago Cuota MC 2025'!M87)</f>
        <v>0</v>
      </c>
      <c r="AA90" s="119">
        <f>SUM(-Y90,Z90)+Tabla3[[#This Row],[Saldo19]]</f>
        <v>-402.03171544255071</v>
      </c>
      <c r="AB90" s="122">
        <f>SUM('Sep 25'!L87)</f>
        <v>0</v>
      </c>
      <c r="AC90" s="108">
        <f>SUM('Pago Cuota MC 2025'!N87)</f>
        <v>0</v>
      </c>
      <c r="AD90" s="119">
        <f>SUM(-AB90,AC90)+Tabla3[[#This Row],[Saldo22]]</f>
        <v>-402.03171544255071</v>
      </c>
      <c r="AE90" s="122">
        <f>SUM('Oct 25'!L87)</f>
        <v>0</v>
      </c>
      <c r="AF90" s="108">
        <f>SUM('Pago Cuota MC 2025'!O87)</f>
        <v>0</v>
      </c>
      <c r="AG90" s="147">
        <f>SUM(-AE90,AF90)+Tabla3[[#This Row],[Saldo25]]</f>
        <v>-402.03171544255071</v>
      </c>
      <c r="AH90" s="122">
        <f>SUM('Nov 25'!L87)</f>
        <v>0</v>
      </c>
      <c r="AI90" s="108">
        <f>SUM('Pago Cuota MC 2025'!P87)</f>
        <v>0</v>
      </c>
      <c r="AJ90" s="150">
        <f>SUM(-AH90,AI90)+Tabla3[[#This Row],[Saldo28]]</f>
        <v>-402.03171544255071</v>
      </c>
      <c r="AK90" s="122">
        <f>SUM('Dic 25'!L87)</f>
        <v>0</v>
      </c>
      <c r="AL90" s="108">
        <f>SUM('Pago Cuota MC 2025'!Q87)</f>
        <v>0</v>
      </c>
      <c r="AM90" s="123">
        <f>SUM(-AK90,AL90)+Tabla3[[#This Row],[Saldo31]]</f>
        <v>-402.03171544255071</v>
      </c>
      <c r="AN90" s="130">
        <f t="shared" si="5"/>
        <v>-402.03171544255071</v>
      </c>
      <c r="AO90" s="29"/>
      <c r="AP90" s="29"/>
      <c r="AQ90" s="106">
        <f>SUM(Tabla3[[#This Row],[Saldo Anual]])</f>
        <v>-402.03171544255071</v>
      </c>
    </row>
    <row r="91" spans="1:44" ht="16.149999999999999" thickBot="1" x14ac:dyDescent="0.5">
      <c r="A91" s="282"/>
      <c r="B91" s="16" t="s">
        <v>7</v>
      </c>
      <c r="C91" s="116">
        <v>202</v>
      </c>
      <c r="D91" s="118">
        <f>SUM('Ene 25'!L88)-('Pago Cuota MC 2024'!F88)</f>
        <v>309.99990822783525</v>
      </c>
      <c r="E91" s="108">
        <f>SUM('Pago Cuota MC 2025'!F88)</f>
        <v>0</v>
      </c>
      <c r="F91" s="119">
        <f t="shared" si="4"/>
        <v>-309.99990822783525</v>
      </c>
      <c r="G91" s="118">
        <f>SUM('Feb 25'!L88)</f>
        <v>320.83289658929084</v>
      </c>
      <c r="H91" s="108">
        <f>SUM('Pago Cuota MC 2025'!G88)</f>
        <v>0</v>
      </c>
      <c r="I91" s="119">
        <f>SUM(-G91,H91)+Tabla3[[#This Row],[Saldo]]</f>
        <v>-630.83280481712609</v>
      </c>
      <c r="J91" s="118">
        <f>SUM('Mar 25'!L88)</f>
        <v>326.08521423664115</v>
      </c>
      <c r="K91" s="108">
        <f>SUM('Pago Cuota MC 2025'!H88)</f>
        <v>0</v>
      </c>
      <c r="L91" s="119">
        <f>SUM(-J91,K91)+Tabla3[[#This Row],[Saldo4]]</f>
        <v>-956.91801905376724</v>
      </c>
      <c r="M91" s="122">
        <f>SUM('Abr 25'!L88)</f>
        <v>0</v>
      </c>
      <c r="N91" s="108">
        <f>SUM('Pago Cuota MC 2025'!I88)</f>
        <v>0</v>
      </c>
      <c r="O91" s="119">
        <f>SUM(-M91,N91)+Tabla3[[#This Row],[Saldo7]]</f>
        <v>-956.91801905376724</v>
      </c>
      <c r="P91" s="122">
        <f>SUM('May 25'!L88)</f>
        <v>0</v>
      </c>
      <c r="Q91" s="108">
        <f>SUM('Pago Cuota MC 2025'!J88)</f>
        <v>0</v>
      </c>
      <c r="R91" s="119">
        <f>SUM(-P91,Q91)+Tabla3[[#This Row],[Saldo13]]</f>
        <v>-956.91801905376724</v>
      </c>
      <c r="S91" s="122">
        <f>SUM('Jun 25'!L88)</f>
        <v>0</v>
      </c>
      <c r="T91" s="108">
        <f>SUM('Pago Cuota MC 2025'!K88)</f>
        <v>0</v>
      </c>
      <c r="U91" s="119">
        <f>SUM(-S91,T91)+Tabla3[[#This Row],[Saldo132]]</f>
        <v>-956.91801905376724</v>
      </c>
      <c r="V91" s="122">
        <f>SUM('Jul 25'!L88)</f>
        <v>0</v>
      </c>
      <c r="W91" s="108">
        <f>SUM('Pago Cuota MC 2025'!L88)</f>
        <v>0</v>
      </c>
      <c r="X91" s="119">
        <f>SUM(-V91,W91)+Tabla3[[#This Row],[Saldo16]]</f>
        <v>-956.91801905376724</v>
      </c>
      <c r="Y91" s="122">
        <f>SUM('Ago 25'!L88)</f>
        <v>0</v>
      </c>
      <c r="Z91" s="108">
        <f>SUM('Pago Cuota MC 2025'!M88)</f>
        <v>0</v>
      </c>
      <c r="AA91" s="119">
        <f>SUM(-Y91,Z91)+Tabla3[[#This Row],[Saldo19]]</f>
        <v>-956.91801905376724</v>
      </c>
      <c r="AB91" s="122">
        <f>SUM('Sep 25'!L88)</f>
        <v>0</v>
      </c>
      <c r="AC91" s="108">
        <f>SUM('Pago Cuota MC 2025'!N88)</f>
        <v>0</v>
      </c>
      <c r="AD91" s="119">
        <f>SUM(-AB91,AC91)+Tabla3[[#This Row],[Saldo22]]</f>
        <v>-956.91801905376724</v>
      </c>
      <c r="AE91" s="122">
        <f>SUM('Oct 25'!L88)</f>
        <v>0</v>
      </c>
      <c r="AF91" s="108">
        <f>SUM('Pago Cuota MC 2025'!O88)</f>
        <v>0</v>
      </c>
      <c r="AG91" s="147">
        <f>SUM(-AE91,AF91)+Tabla3[[#This Row],[Saldo25]]</f>
        <v>-956.91801905376724</v>
      </c>
      <c r="AH91" s="122">
        <f>SUM('Nov 25'!L88)</f>
        <v>0</v>
      </c>
      <c r="AI91" s="108">
        <f>SUM('Pago Cuota MC 2025'!P88)</f>
        <v>0</v>
      </c>
      <c r="AJ91" s="150">
        <f>SUM(-AH91,AI91)+Tabla3[[#This Row],[Saldo28]]</f>
        <v>-956.91801905376724</v>
      </c>
      <c r="AK91" s="122">
        <f>SUM('Dic 25'!L88)</f>
        <v>0</v>
      </c>
      <c r="AL91" s="108">
        <f>SUM('Pago Cuota MC 2025'!Q88)</f>
        <v>0</v>
      </c>
      <c r="AM91" s="123">
        <f>SUM(-AK91,AL91)+Tabla3[[#This Row],[Saldo31]]</f>
        <v>-956.91801905376724</v>
      </c>
      <c r="AN91" s="130">
        <f t="shared" si="5"/>
        <v>-956.91801905376724</v>
      </c>
      <c r="AO91" s="29"/>
      <c r="AP91" s="29"/>
      <c r="AQ91" s="106">
        <f>SUM(Tabla3[[#This Row],[Saldo Anual]])</f>
        <v>-956.91801905376724</v>
      </c>
    </row>
    <row r="92" spans="1:44" ht="16.149999999999999" thickBot="1" x14ac:dyDescent="0.5">
      <c r="A92" s="282"/>
      <c r="B92" s="16" t="s">
        <v>7</v>
      </c>
      <c r="C92" s="116">
        <v>203</v>
      </c>
      <c r="D92" s="118">
        <f>SUM('Ene 25'!L89)-('Pago Cuota MC 2024'!F89)</f>
        <v>361.41108792175265</v>
      </c>
      <c r="E92" s="108">
        <f>SUM('Pago Cuota MC 2025'!F89)</f>
        <v>361.41</v>
      </c>
      <c r="F92" s="119">
        <f t="shared" si="4"/>
        <v>-1.0879217526280627E-3</v>
      </c>
      <c r="G92" s="118">
        <f>SUM('Feb 25'!L89)</f>
        <v>457.34972213756771</v>
      </c>
      <c r="H92" s="108">
        <f>SUM('Pago Cuota MC 2025'!G89)</f>
        <v>457.35</v>
      </c>
      <c r="I92" s="119">
        <f>SUM(-G92,H92)+Tabla3[[#This Row],[Saldo]]</f>
        <v>-8.1005932031530392E-4</v>
      </c>
      <c r="J92" s="118">
        <f>SUM('Mar 25'!L89)</f>
        <v>458.90262770447106</v>
      </c>
      <c r="K92" s="108">
        <f>SUM('Pago Cuota MC 2025'!H89)</f>
        <v>0</v>
      </c>
      <c r="L92" s="119">
        <f>SUM(-J92,K92)+Tabla3[[#This Row],[Saldo4]]</f>
        <v>-458.90343776379137</v>
      </c>
      <c r="M92" s="122">
        <f>SUM('Abr 25'!L89)</f>
        <v>0</v>
      </c>
      <c r="N92" s="108">
        <f>SUM('Pago Cuota MC 2025'!I89)</f>
        <v>0</v>
      </c>
      <c r="O92" s="119">
        <f>SUM(-M92,N92)+Tabla3[[#This Row],[Saldo7]]</f>
        <v>-458.90343776379137</v>
      </c>
      <c r="P92" s="122">
        <f>SUM('May 25'!L89)</f>
        <v>0</v>
      </c>
      <c r="Q92" s="108">
        <f>SUM('Pago Cuota MC 2025'!J89)</f>
        <v>0</v>
      </c>
      <c r="R92" s="119">
        <f>SUM(-P92,Q92)+Tabla3[[#This Row],[Saldo13]]</f>
        <v>-458.90343776379137</v>
      </c>
      <c r="S92" s="122">
        <f>SUM('Jun 25'!L89)</f>
        <v>0</v>
      </c>
      <c r="T92" s="108">
        <f>SUM('Pago Cuota MC 2025'!K89)</f>
        <v>0</v>
      </c>
      <c r="U92" s="119">
        <f>SUM(-S92,T92)+Tabla3[[#This Row],[Saldo132]]</f>
        <v>-458.90343776379137</v>
      </c>
      <c r="V92" s="122">
        <f>SUM('Jul 25'!L89)</f>
        <v>0</v>
      </c>
      <c r="W92" s="108">
        <f>SUM('Pago Cuota MC 2025'!L89)</f>
        <v>0</v>
      </c>
      <c r="X92" s="119">
        <f>SUM(-V92,W92)+Tabla3[[#This Row],[Saldo16]]</f>
        <v>-458.90343776379137</v>
      </c>
      <c r="Y92" s="122">
        <f>SUM('Ago 25'!L89)</f>
        <v>0</v>
      </c>
      <c r="Z92" s="108">
        <f>SUM('Pago Cuota MC 2025'!M89)</f>
        <v>0</v>
      </c>
      <c r="AA92" s="119">
        <f>SUM(-Y92,Z92)+Tabla3[[#This Row],[Saldo19]]</f>
        <v>-458.90343776379137</v>
      </c>
      <c r="AB92" s="122">
        <f>SUM('Sep 25'!L89)</f>
        <v>0</v>
      </c>
      <c r="AC92" s="108">
        <f>SUM('Pago Cuota MC 2025'!N89)</f>
        <v>0</v>
      </c>
      <c r="AD92" s="119">
        <f>SUM(-AB92,AC92)+Tabla3[[#This Row],[Saldo22]]</f>
        <v>-458.90343776379137</v>
      </c>
      <c r="AE92" s="122">
        <f>SUM('Oct 25'!L89)</f>
        <v>0</v>
      </c>
      <c r="AF92" s="108">
        <f>SUM('Pago Cuota MC 2025'!O89)</f>
        <v>0</v>
      </c>
      <c r="AG92" s="147">
        <f>SUM(-AE92,AF92)+Tabla3[[#This Row],[Saldo25]]</f>
        <v>-458.90343776379137</v>
      </c>
      <c r="AH92" s="122">
        <f>SUM('Nov 25'!L89)</f>
        <v>0</v>
      </c>
      <c r="AI92" s="108">
        <f>SUM('Pago Cuota MC 2025'!P89)</f>
        <v>0</v>
      </c>
      <c r="AJ92" s="150">
        <f>SUM(-AH92,AI92)+Tabla3[[#This Row],[Saldo28]]</f>
        <v>-458.90343776379137</v>
      </c>
      <c r="AK92" s="122">
        <f>SUM('Dic 25'!L89)</f>
        <v>0</v>
      </c>
      <c r="AL92" s="108">
        <f>SUM('Pago Cuota MC 2025'!Q89)</f>
        <v>0</v>
      </c>
      <c r="AM92" s="123">
        <f>SUM(-AK92,AL92)+Tabla3[[#This Row],[Saldo31]]</f>
        <v>-458.90343776379137</v>
      </c>
      <c r="AN92" s="130">
        <f t="shared" si="5"/>
        <v>-458.90343776379137</v>
      </c>
      <c r="AO92" s="29"/>
      <c r="AP92" s="29"/>
      <c r="AQ92" s="106">
        <f>SUM(Tabla3[[#This Row],[Saldo Anual]])</f>
        <v>-458.90343776379137</v>
      </c>
    </row>
    <row r="93" spans="1:44" ht="16.149999999999999" thickBot="1" x14ac:dyDescent="0.5">
      <c r="A93" s="282"/>
      <c r="B93" s="16" t="s">
        <v>7</v>
      </c>
      <c r="C93" s="116">
        <v>204</v>
      </c>
      <c r="D93" s="118">
        <f>SUM('Ene 25'!L90)-('Pago Cuota MC 2024'!F90)</f>
        <v>310.15881128507647</v>
      </c>
      <c r="E93" s="108">
        <f>SUM('Pago Cuota MC 2025'!F90)</f>
        <v>310.2</v>
      </c>
      <c r="F93" s="119">
        <f t="shared" si="4"/>
        <v>4.1188714923521275E-2</v>
      </c>
      <c r="G93" s="118">
        <f>SUM('Feb 25'!L90)</f>
        <v>320.98931356451158</v>
      </c>
      <c r="H93" s="108">
        <f>SUM('Pago Cuota MC 2025'!G90)</f>
        <v>321</v>
      </c>
      <c r="I93" s="119">
        <f>SUM(-G93,H93)+Tabla3[[#This Row],[Saldo]]</f>
        <v>5.1875150411945015E-2</v>
      </c>
      <c r="J93" s="118">
        <f>SUM('Mar 25'!L90)</f>
        <v>326.79342688658664</v>
      </c>
      <c r="K93" s="108">
        <f>SUM('Pago Cuota MC 2025'!H90)</f>
        <v>0</v>
      </c>
      <c r="L93" s="119">
        <f>SUM(-J93,K93)+Tabla3[[#This Row],[Saldo4]]</f>
        <v>-326.7415517361747</v>
      </c>
      <c r="M93" s="122">
        <f>SUM('Abr 25'!L90)</f>
        <v>0</v>
      </c>
      <c r="N93" s="108">
        <f>SUM('Pago Cuota MC 2025'!I90)</f>
        <v>0</v>
      </c>
      <c r="O93" s="119">
        <f>SUM(-M93,N93)+Tabla3[[#This Row],[Saldo7]]</f>
        <v>-326.7415517361747</v>
      </c>
      <c r="P93" s="122">
        <f>SUM('May 25'!L90)</f>
        <v>0</v>
      </c>
      <c r="Q93" s="108">
        <f>SUM('Pago Cuota MC 2025'!J90)</f>
        <v>0</v>
      </c>
      <c r="R93" s="119">
        <f>SUM(-P93,Q93)+Tabla3[[#This Row],[Saldo13]]</f>
        <v>-326.7415517361747</v>
      </c>
      <c r="S93" s="122">
        <f>SUM('Jun 25'!L90)</f>
        <v>0</v>
      </c>
      <c r="T93" s="108">
        <f>SUM('Pago Cuota MC 2025'!K90)</f>
        <v>0</v>
      </c>
      <c r="U93" s="119">
        <f>SUM(-S93,T93)+Tabla3[[#This Row],[Saldo132]]</f>
        <v>-326.7415517361747</v>
      </c>
      <c r="V93" s="122">
        <f>SUM('Jul 25'!L90)</f>
        <v>0</v>
      </c>
      <c r="W93" s="108">
        <f>SUM('Pago Cuota MC 2025'!L90)</f>
        <v>0</v>
      </c>
      <c r="X93" s="119">
        <f>SUM(-V93,W93)+Tabla3[[#This Row],[Saldo16]]</f>
        <v>-326.7415517361747</v>
      </c>
      <c r="Y93" s="122">
        <f>SUM('Ago 25'!L90)</f>
        <v>0</v>
      </c>
      <c r="Z93" s="108">
        <f>SUM('Pago Cuota MC 2025'!M90)</f>
        <v>0</v>
      </c>
      <c r="AA93" s="119">
        <f>SUM(-Y93,Z93)+Tabla3[[#This Row],[Saldo19]]</f>
        <v>-326.7415517361747</v>
      </c>
      <c r="AB93" s="122">
        <f>SUM('Sep 25'!L90)</f>
        <v>0</v>
      </c>
      <c r="AC93" s="108">
        <f>SUM('Pago Cuota MC 2025'!N90)</f>
        <v>0</v>
      </c>
      <c r="AD93" s="119">
        <f>SUM(-AB93,AC93)+Tabla3[[#This Row],[Saldo22]]</f>
        <v>-326.7415517361747</v>
      </c>
      <c r="AE93" s="122">
        <f>SUM('Oct 25'!L90)</f>
        <v>0</v>
      </c>
      <c r="AF93" s="108">
        <f>SUM('Pago Cuota MC 2025'!O90)</f>
        <v>0</v>
      </c>
      <c r="AG93" s="147">
        <f>SUM(-AE93,AF93)+Tabla3[[#This Row],[Saldo25]]</f>
        <v>-326.7415517361747</v>
      </c>
      <c r="AH93" s="122">
        <f>SUM('Nov 25'!L90)</f>
        <v>0</v>
      </c>
      <c r="AI93" s="108">
        <f>SUM('Pago Cuota MC 2025'!P90)</f>
        <v>0</v>
      </c>
      <c r="AJ93" s="150">
        <f>SUM(-AH93,AI93)+Tabla3[[#This Row],[Saldo28]]</f>
        <v>-326.7415517361747</v>
      </c>
      <c r="AK93" s="122">
        <f>SUM('Dic 25'!L90)</f>
        <v>0</v>
      </c>
      <c r="AL93" s="108">
        <f>SUM('Pago Cuota MC 2025'!Q90)</f>
        <v>0</v>
      </c>
      <c r="AM93" s="123">
        <f>SUM(-AK93,AL93)+Tabla3[[#This Row],[Saldo31]]</f>
        <v>-326.7415517361747</v>
      </c>
      <c r="AN93" s="130">
        <f t="shared" si="5"/>
        <v>-326.7415517361747</v>
      </c>
      <c r="AO93" s="29"/>
      <c r="AP93" s="29"/>
      <c r="AQ93" s="106">
        <f>SUM(Tabla3[[#This Row],[Saldo Anual]])</f>
        <v>-326.7415517361747</v>
      </c>
    </row>
    <row r="94" spans="1:44" ht="16.149999999999999" thickBot="1" x14ac:dyDescent="0.5">
      <c r="A94" s="282"/>
      <c r="B94" s="16" t="s">
        <v>7</v>
      </c>
      <c r="C94" s="116">
        <v>301</v>
      </c>
      <c r="D94" s="118">
        <f>SUM('Ene 25'!L91)-('Pago Cuota MC 2024'!F91)</f>
        <v>748.32791367839422</v>
      </c>
      <c r="E94" s="108">
        <f>SUM('Pago Cuota MC 2025'!F91)</f>
        <v>0</v>
      </c>
      <c r="F94" s="119">
        <f t="shared" si="4"/>
        <v>-748.32791367839422</v>
      </c>
      <c r="G94" s="118">
        <f>SUM('Feb 25'!L91)</f>
        <v>437.37240883651384</v>
      </c>
      <c r="H94" s="108">
        <f>SUM('Pago Cuota MC 2025'!G91)</f>
        <v>0</v>
      </c>
      <c r="I94" s="119">
        <f>SUM(-G94,H94)+Tabla3[[#This Row],[Saldo]]</f>
        <v>-1185.7003225149081</v>
      </c>
      <c r="J94" s="118">
        <f>SUM('Mar 25'!L91)</f>
        <v>431.17456603598686</v>
      </c>
      <c r="K94" s="108">
        <f>SUM('Pago Cuota MC 2025'!H91)</f>
        <v>0</v>
      </c>
      <c r="L94" s="119">
        <f>SUM(-J94,K94)+Tabla3[[#This Row],[Saldo4]]</f>
        <v>-1616.8748885508949</v>
      </c>
      <c r="M94" s="122">
        <f>SUM('Abr 25'!L91)</f>
        <v>0</v>
      </c>
      <c r="N94" s="108">
        <f>SUM('Pago Cuota MC 2025'!I91)</f>
        <v>0</v>
      </c>
      <c r="O94" s="119">
        <f>SUM(-M94,N94)+Tabla3[[#This Row],[Saldo7]]</f>
        <v>-1616.8748885508949</v>
      </c>
      <c r="P94" s="122">
        <f>SUM('May 25'!L91)</f>
        <v>0</v>
      </c>
      <c r="Q94" s="108">
        <f>SUM('Pago Cuota MC 2025'!J91)</f>
        <v>0</v>
      </c>
      <c r="R94" s="119">
        <f>SUM(-P94,Q94)+Tabla3[[#This Row],[Saldo13]]</f>
        <v>-1616.8748885508949</v>
      </c>
      <c r="S94" s="122">
        <f>SUM('Jun 25'!L91)</f>
        <v>0</v>
      </c>
      <c r="T94" s="108">
        <f>SUM('Pago Cuota MC 2025'!K91)</f>
        <v>0</v>
      </c>
      <c r="U94" s="119">
        <f>SUM(-S94,T94)+Tabla3[[#This Row],[Saldo132]]</f>
        <v>-1616.8748885508949</v>
      </c>
      <c r="V94" s="122">
        <f>SUM('Jul 25'!L91)</f>
        <v>0</v>
      </c>
      <c r="W94" s="108">
        <f>SUM('Pago Cuota MC 2025'!L91)</f>
        <v>0</v>
      </c>
      <c r="X94" s="119">
        <f>SUM(-V94,W94)+Tabla3[[#This Row],[Saldo16]]</f>
        <v>-1616.8748885508949</v>
      </c>
      <c r="Y94" s="122">
        <f>SUM('Ago 25'!L91)</f>
        <v>0</v>
      </c>
      <c r="Z94" s="108">
        <f>SUM('Pago Cuota MC 2025'!M91)</f>
        <v>0</v>
      </c>
      <c r="AA94" s="119">
        <f>SUM(-Y94,Z94)+Tabla3[[#This Row],[Saldo19]]</f>
        <v>-1616.8748885508949</v>
      </c>
      <c r="AB94" s="122">
        <f>SUM('Sep 25'!L91)</f>
        <v>0</v>
      </c>
      <c r="AC94" s="108">
        <f>SUM('Pago Cuota MC 2025'!N91)</f>
        <v>0</v>
      </c>
      <c r="AD94" s="119">
        <f>SUM(-AB94,AC94)+Tabla3[[#This Row],[Saldo22]]</f>
        <v>-1616.8748885508949</v>
      </c>
      <c r="AE94" s="122">
        <f>SUM('Oct 25'!L91)</f>
        <v>0</v>
      </c>
      <c r="AF94" s="108">
        <f>SUM('Pago Cuota MC 2025'!O91)</f>
        <v>0</v>
      </c>
      <c r="AG94" s="147">
        <f>SUM(-AE94,AF94)+Tabla3[[#This Row],[Saldo25]]</f>
        <v>-1616.8748885508949</v>
      </c>
      <c r="AH94" s="122">
        <f>SUM('Nov 25'!L91)</f>
        <v>0</v>
      </c>
      <c r="AI94" s="108">
        <f>SUM('Pago Cuota MC 2025'!P91)</f>
        <v>0</v>
      </c>
      <c r="AJ94" s="150">
        <f>SUM(-AH94,AI94)+Tabla3[[#This Row],[Saldo28]]</f>
        <v>-1616.8748885508949</v>
      </c>
      <c r="AK94" s="122">
        <f>SUM('Dic 25'!L91)</f>
        <v>0</v>
      </c>
      <c r="AL94" s="108">
        <f>SUM('Pago Cuota MC 2025'!Q91)</f>
        <v>0</v>
      </c>
      <c r="AM94" s="123">
        <f>SUM(-AK94,AL94)+Tabla3[[#This Row],[Saldo31]]</f>
        <v>-1616.8748885508949</v>
      </c>
      <c r="AN94" s="130">
        <f t="shared" si="5"/>
        <v>-1616.8748885508949</v>
      </c>
      <c r="AO94" s="29"/>
      <c r="AP94" s="29"/>
      <c r="AQ94" s="106">
        <f>SUM(Tabla3[[#This Row],[Saldo Anual]])</f>
        <v>-1616.8748885508949</v>
      </c>
    </row>
    <row r="95" spans="1:44" ht="16.149999999999999" thickBot="1" x14ac:dyDescent="0.5">
      <c r="A95" s="282"/>
      <c r="B95" s="16" t="s">
        <v>7</v>
      </c>
      <c r="C95" s="116">
        <v>302</v>
      </c>
      <c r="D95" s="118">
        <f>SUM('Ene 25'!L92)-('Pago Cuota MC 2024'!F92)</f>
        <v>368.18544548272473</v>
      </c>
      <c r="E95" s="108">
        <f>SUM('Pago Cuota MC 2025'!F92)</f>
        <v>368.19</v>
      </c>
      <c r="F95" s="119">
        <f t="shared" si="4"/>
        <v>4.5545172752667895E-3</v>
      </c>
      <c r="G95" s="118">
        <f>SUM('Feb 25'!L92)</f>
        <v>455.44534546425518</v>
      </c>
      <c r="H95" s="108">
        <f>SUM('Pago Cuota MC 2025'!G92)</f>
        <v>455.44</v>
      </c>
      <c r="I95" s="119">
        <f>SUM(-G95,H95)+Tabla3[[#This Row],[Saldo]]</f>
        <v>-7.9094697991877183E-4</v>
      </c>
      <c r="J95" s="118">
        <f>SUM('Mar 25'!L92)</f>
        <v>440.21368277535436</v>
      </c>
      <c r="K95" s="108">
        <f>SUM('Pago Cuota MC 2025'!H92)</f>
        <v>0</v>
      </c>
      <c r="L95" s="119">
        <f>SUM(-J95,K95)+Tabla3[[#This Row],[Saldo4]]</f>
        <v>-440.21447372233428</v>
      </c>
      <c r="M95" s="122">
        <f>SUM('Abr 25'!L92)</f>
        <v>0</v>
      </c>
      <c r="N95" s="108">
        <f>SUM('Pago Cuota MC 2025'!I92)</f>
        <v>0</v>
      </c>
      <c r="O95" s="119">
        <f>SUM(-M95,N95)+Tabla3[[#This Row],[Saldo7]]</f>
        <v>-440.21447372233428</v>
      </c>
      <c r="P95" s="122">
        <f>SUM('May 25'!L92)</f>
        <v>0</v>
      </c>
      <c r="Q95" s="108">
        <f>SUM('Pago Cuota MC 2025'!J92)</f>
        <v>0</v>
      </c>
      <c r="R95" s="119">
        <f>SUM(-P95,Q95)+Tabla3[[#This Row],[Saldo13]]</f>
        <v>-440.21447372233428</v>
      </c>
      <c r="S95" s="122">
        <f>SUM('Jun 25'!L92)</f>
        <v>0</v>
      </c>
      <c r="T95" s="108">
        <f>SUM('Pago Cuota MC 2025'!K92)</f>
        <v>0</v>
      </c>
      <c r="U95" s="119">
        <f>SUM(-S95,T95)+Tabla3[[#This Row],[Saldo132]]</f>
        <v>-440.21447372233428</v>
      </c>
      <c r="V95" s="122">
        <f>SUM('Jul 25'!L92)</f>
        <v>0</v>
      </c>
      <c r="W95" s="108">
        <f>SUM('Pago Cuota MC 2025'!L92)</f>
        <v>0</v>
      </c>
      <c r="X95" s="119">
        <f>SUM(-V95,W95)+Tabla3[[#This Row],[Saldo16]]</f>
        <v>-440.21447372233428</v>
      </c>
      <c r="Y95" s="122">
        <f>SUM('Ago 25'!L92)</f>
        <v>0</v>
      </c>
      <c r="Z95" s="108">
        <f>SUM('Pago Cuota MC 2025'!M92)</f>
        <v>0</v>
      </c>
      <c r="AA95" s="119">
        <f>SUM(-Y95,Z95)+Tabla3[[#This Row],[Saldo19]]</f>
        <v>-440.21447372233428</v>
      </c>
      <c r="AB95" s="122">
        <f>SUM('Sep 25'!L92)</f>
        <v>0</v>
      </c>
      <c r="AC95" s="108">
        <f>SUM('Pago Cuota MC 2025'!N92)</f>
        <v>0</v>
      </c>
      <c r="AD95" s="119">
        <f>SUM(-AB95,AC95)+Tabla3[[#This Row],[Saldo22]]</f>
        <v>-440.21447372233428</v>
      </c>
      <c r="AE95" s="122">
        <f>SUM('Oct 25'!L92)</f>
        <v>0</v>
      </c>
      <c r="AF95" s="108">
        <f>SUM('Pago Cuota MC 2025'!O92)</f>
        <v>0</v>
      </c>
      <c r="AG95" s="147">
        <f>SUM(-AE95,AF95)+Tabla3[[#This Row],[Saldo25]]</f>
        <v>-440.21447372233428</v>
      </c>
      <c r="AH95" s="122">
        <f>SUM('Nov 25'!L92)</f>
        <v>0</v>
      </c>
      <c r="AI95" s="108">
        <f>SUM('Pago Cuota MC 2025'!P92)</f>
        <v>0</v>
      </c>
      <c r="AJ95" s="150">
        <f>SUM(-AH95,AI95)+Tabla3[[#This Row],[Saldo28]]</f>
        <v>-440.21447372233428</v>
      </c>
      <c r="AK95" s="122">
        <f>SUM('Dic 25'!L92)</f>
        <v>0</v>
      </c>
      <c r="AL95" s="108">
        <f>SUM('Pago Cuota MC 2025'!Q92)</f>
        <v>0</v>
      </c>
      <c r="AM95" s="123">
        <f>SUM(-AK95,AL95)+Tabla3[[#This Row],[Saldo31]]</f>
        <v>-440.21447372233428</v>
      </c>
      <c r="AN95" s="130">
        <f t="shared" si="5"/>
        <v>-440.21447372233428</v>
      </c>
      <c r="AO95" s="29"/>
      <c r="AP95" s="29"/>
      <c r="AQ95" s="106">
        <f>SUM(Tabla3[[#This Row],[Saldo Anual]])</f>
        <v>-440.21447372233428</v>
      </c>
    </row>
    <row r="96" spans="1:44" ht="16.149999999999999" thickBot="1" x14ac:dyDescent="0.5">
      <c r="A96" s="282"/>
      <c r="B96" s="16" t="s">
        <v>7</v>
      </c>
      <c r="C96" s="116">
        <v>303</v>
      </c>
      <c r="D96" s="118">
        <f>SUM('Ene 25'!L93)-('Pago Cuota MC 2024'!F93)</f>
        <v>2147.8618414142329</v>
      </c>
      <c r="E96" s="108">
        <f>SUM('Pago Cuota MC 2025'!F93)</f>
        <v>0</v>
      </c>
      <c r="F96" s="119">
        <f t="shared" si="4"/>
        <v>-2147.8618414142329</v>
      </c>
      <c r="G96" s="118">
        <f>SUM('Feb 25'!L93)</f>
        <v>525.15752575477075</v>
      </c>
      <c r="H96" s="108">
        <f>SUM('Pago Cuota MC 2025'!G93)</f>
        <v>0</v>
      </c>
      <c r="I96" s="119">
        <f>SUM(-G96,H96)+Tabla3[[#This Row],[Saldo]]</f>
        <v>-2673.0193671690035</v>
      </c>
      <c r="J96" s="118">
        <f>SUM('Mar 25'!L93)</f>
        <v>518.9339169083969</v>
      </c>
      <c r="K96" s="108">
        <f>SUM('Pago Cuota MC 2025'!H93)</f>
        <v>0</v>
      </c>
      <c r="L96" s="119">
        <f>SUM(-J96,K96)+Tabla3[[#This Row],[Saldo4]]</f>
        <v>-3191.9532840774004</v>
      </c>
      <c r="M96" s="122">
        <f>SUM('Abr 25'!L93)</f>
        <v>0</v>
      </c>
      <c r="N96" s="108">
        <f>SUM('Pago Cuota MC 2025'!I93)</f>
        <v>0</v>
      </c>
      <c r="O96" s="119">
        <f>SUM(-M96,N96)+Tabla3[[#This Row],[Saldo7]]</f>
        <v>-3191.9532840774004</v>
      </c>
      <c r="P96" s="122">
        <f>SUM('May 25'!L93)</f>
        <v>0</v>
      </c>
      <c r="Q96" s="108">
        <f>SUM('Pago Cuota MC 2025'!J93)</f>
        <v>0</v>
      </c>
      <c r="R96" s="119">
        <f>SUM(-P96,Q96)+Tabla3[[#This Row],[Saldo13]]</f>
        <v>-3191.9532840774004</v>
      </c>
      <c r="S96" s="122">
        <f>SUM('Jun 25'!L93)</f>
        <v>0</v>
      </c>
      <c r="T96" s="108">
        <f>SUM('Pago Cuota MC 2025'!K93)</f>
        <v>0</v>
      </c>
      <c r="U96" s="119">
        <f>SUM(-S96,T96)+Tabla3[[#This Row],[Saldo132]]</f>
        <v>-3191.9532840774004</v>
      </c>
      <c r="V96" s="122">
        <f>SUM('Jul 25'!L93)</f>
        <v>0</v>
      </c>
      <c r="W96" s="108">
        <f>SUM('Pago Cuota MC 2025'!L93)</f>
        <v>0</v>
      </c>
      <c r="X96" s="119">
        <f>SUM(-V96,W96)+Tabla3[[#This Row],[Saldo16]]</f>
        <v>-3191.9532840774004</v>
      </c>
      <c r="Y96" s="122">
        <f>SUM('Ago 25'!L93)</f>
        <v>0</v>
      </c>
      <c r="Z96" s="108">
        <f>SUM('Pago Cuota MC 2025'!M93)</f>
        <v>0</v>
      </c>
      <c r="AA96" s="119">
        <f>SUM(-Y96,Z96)+Tabla3[[#This Row],[Saldo19]]</f>
        <v>-3191.9532840774004</v>
      </c>
      <c r="AB96" s="122">
        <f>SUM('Sep 25'!L93)</f>
        <v>0</v>
      </c>
      <c r="AC96" s="108">
        <f>SUM('Pago Cuota MC 2025'!N93)</f>
        <v>0</v>
      </c>
      <c r="AD96" s="119">
        <f>SUM(-AB96,AC96)+Tabla3[[#This Row],[Saldo22]]</f>
        <v>-3191.9532840774004</v>
      </c>
      <c r="AE96" s="122">
        <f>SUM('Oct 25'!L93)</f>
        <v>0</v>
      </c>
      <c r="AF96" s="108">
        <f>SUM('Pago Cuota MC 2025'!O93)</f>
        <v>0</v>
      </c>
      <c r="AG96" s="147">
        <f>SUM(-AE96,AF96)+Tabla3[[#This Row],[Saldo25]]</f>
        <v>-3191.9532840774004</v>
      </c>
      <c r="AH96" s="122">
        <f>SUM('Nov 25'!L93)</f>
        <v>0</v>
      </c>
      <c r="AI96" s="108">
        <f>SUM('Pago Cuota MC 2025'!P93)</f>
        <v>0</v>
      </c>
      <c r="AJ96" s="150">
        <f>SUM(-AH96,AI96)+Tabla3[[#This Row],[Saldo28]]</f>
        <v>-3191.9532840774004</v>
      </c>
      <c r="AK96" s="122">
        <f>SUM('Dic 25'!L93)</f>
        <v>0</v>
      </c>
      <c r="AL96" s="108">
        <f>SUM('Pago Cuota MC 2025'!Q93)</f>
        <v>0</v>
      </c>
      <c r="AM96" s="123">
        <f>SUM(-AK96,AL96)+Tabla3[[#This Row],[Saldo31]]</f>
        <v>-3191.9532840774004</v>
      </c>
      <c r="AN96" s="130">
        <f t="shared" si="5"/>
        <v>-3191.9532840774004</v>
      </c>
      <c r="AO96" s="29"/>
      <c r="AP96" s="29"/>
      <c r="AQ96" s="106">
        <f>SUM(Tabla3[[#This Row],[Saldo Anual]])</f>
        <v>-3191.9532840774004</v>
      </c>
    </row>
    <row r="97" spans="1:44" ht="16.149999999999999" thickBot="1" x14ac:dyDescent="0.5">
      <c r="A97" s="282"/>
      <c r="B97" s="16" t="s">
        <v>7</v>
      </c>
      <c r="C97" s="116">
        <v>304</v>
      </c>
      <c r="D97" s="118">
        <f>SUM('Ene 25'!L94)-('Pago Cuota MC 2024'!F94)</f>
        <v>327.11215960778389</v>
      </c>
      <c r="E97" s="108">
        <f>SUM('Pago Cuota MC 2025'!F94)</f>
        <v>327.11</v>
      </c>
      <c r="F97" s="119">
        <f t="shared" si="4"/>
        <v>-2.1596077838808014E-3</v>
      </c>
      <c r="G97" s="118">
        <f>SUM('Feb 25'!L94)</f>
        <v>367.79709339931645</v>
      </c>
      <c r="H97" s="108">
        <f>SUM('Pago Cuota MC 2025'!G94)</f>
        <v>367.8</v>
      </c>
      <c r="I97" s="119">
        <f>SUM(-G97,H97)+Tabla3[[#This Row],[Saldo]]</f>
        <v>7.4699289967838922E-4</v>
      </c>
      <c r="J97" s="118">
        <f>SUM('Mar 25'!L94)</f>
        <v>372.30002416030527</v>
      </c>
      <c r="K97" s="108">
        <f>SUM('Pago Cuota MC 2025'!H94)</f>
        <v>0</v>
      </c>
      <c r="L97" s="119">
        <f>SUM(-J97,K97)+Tabla3[[#This Row],[Saldo4]]</f>
        <v>-372.29927716740559</v>
      </c>
      <c r="M97" s="122">
        <f>SUM('Abr 25'!L94)</f>
        <v>0</v>
      </c>
      <c r="N97" s="108">
        <f>SUM('Pago Cuota MC 2025'!I94)</f>
        <v>0</v>
      </c>
      <c r="O97" s="119">
        <f>SUM(-M97,N97)+Tabla3[[#This Row],[Saldo7]]</f>
        <v>-372.29927716740559</v>
      </c>
      <c r="P97" s="122">
        <f>SUM('May 25'!L94)</f>
        <v>0</v>
      </c>
      <c r="Q97" s="108">
        <f>SUM('Pago Cuota MC 2025'!J94)</f>
        <v>0</v>
      </c>
      <c r="R97" s="119">
        <f>SUM(-P97,Q97)+Tabla3[[#This Row],[Saldo13]]</f>
        <v>-372.29927716740559</v>
      </c>
      <c r="S97" s="122">
        <f>SUM('Jun 25'!L94)</f>
        <v>0</v>
      </c>
      <c r="T97" s="108">
        <f>SUM('Pago Cuota MC 2025'!K94)</f>
        <v>0</v>
      </c>
      <c r="U97" s="119">
        <f>SUM(-S97,T97)+Tabla3[[#This Row],[Saldo132]]</f>
        <v>-372.29927716740559</v>
      </c>
      <c r="V97" s="122">
        <f>SUM('Jul 25'!L94)</f>
        <v>0</v>
      </c>
      <c r="W97" s="108">
        <f>SUM('Pago Cuota MC 2025'!L94)</f>
        <v>0</v>
      </c>
      <c r="X97" s="119">
        <f>SUM(-V97,W97)+Tabla3[[#This Row],[Saldo16]]</f>
        <v>-372.29927716740559</v>
      </c>
      <c r="Y97" s="122">
        <f>SUM('Ago 25'!L94)</f>
        <v>0</v>
      </c>
      <c r="Z97" s="108">
        <f>SUM('Pago Cuota MC 2025'!M94)</f>
        <v>0</v>
      </c>
      <c r="AA97" s="119">
        <f>SUM(-Y97,Z97)+Tabla3[[#This Row],[Saldo19]]</f>
        <v>-372.29927716740559</v>
      </c>
      <c r="AB97" s="122">
        <f>SUM('Sep 25'!L94)</f>
        <v>0</v>
      </c>
      <c r="AC97" s="108">
        <f>SUM('Pago Cuota MC 2025'!N94)</f>
        <v>0</v>
      </c>
      <c r="AD97" s="119">
        <f>SUM(-AB97,AC97)+Tabla3[[#This Row],[Saldo22]]</f>
        <v>-372.29927716740559</v>
      </c>
      <c r="AE97" s="122">
        <f>SUM('Oct 25'!L94)</f>
        <v>0</v>
      </c>
      <c r="AF97" s="108">
        <f>SUM('Pago Cuota MC 2025'!O94)</f>
        <v>0</v>
      </c>
      <c r="AG97" s="147">
        <f>SUM(-AE97,AF97)+Tabla3[[#This Row],[Saldo25]]</f>
        <v>-372.29927716740559</v>
      </c>
      <c r="AH97" s="122">
        <f>SUM('Nov 25'!L94)</f>
        <v>0</v>
      </c>
      <c r="AI97" s="108">
        <f>SUM('Pago Cuota MC 2025'!P94)</f>
        <v>0</v>
      </c>
      <c r="AJ97" s="150">
        <f>SUM(-AH97,AI97)+Tabla3[[#This Row],[Saldo28]]</f>
        <v>-372.29927716740559</v>
      </c>
      <c r="AK97" s="122">
        <f>SUM('Dic 25'!L94)</f>
        <v>0</v>
      </c>
      <c r="AL97" s="108">
        <f>SUM('Pago Cuota MC 2025'!Q94)</f>
        <v>0</v>
      </c>
      <c r="AM97" s="123">
        <f>SUM(-AK97,AL97)+Tabla3[[#This Row],[Saldo31]]</f>
        <v>-372.29927716740559</v>
      </c>
      <c r="AN97" s="130">
        <f t="shared" si="5"/>
        <v>-372.29927716740559</v>
      </c>
      <c r="AO97" s="29"/>
      <c r="AP97" s="29"/>
      <c r="AQ97" s="106">
        <f>SUM(Tabla3[[#This Row],[Saldo Anual]])</f>
        <v>-372.29927716740559</v>
      </c>
    </row>
    <row r="98" spans="1:44" ht="16.149999999999999" thickBot="1" x14ac:dyDescent="0.5">
      <c r="A98" s="282"/>
      <c r="B98" s="16" t="s">
        <v>7</v>
      </c>
      <c r="C98" s="116">
        <v>401</v>
      </c>
      <c r="D98" s="118">
        <f>SUM('Ene 25'!L95)-('Pago Cuota MC 2024'!F95)</f>
        <v>340.76515394100016</v>
      </c>
      <c r="E98" s="108">
        <f>SUM('Pago Cuota MC 2025'!F95)</f>
        <v>340.77</v>
      </c>
      <c r="F98" s="119">
        <f t="shared" si="4"/>
        <v>4.8460589998171599E-3</v>
      </c>
      <c r="G98" s="118">
        <f>SUM('Feb 25'!L95)</f>
        <v>377.65918368698379</v>
      </c>
      <c r="H98" s="108">
        <f>SUM('Pago Cuota MC 2025'!G95)</f>
        <v>377.65</v>
      </c>
      <c r="I98" s="119">
        <f>SUM(-G98,H98)+Tabla3[[#This Row],[Saldo]]</f>
        <v>-4.3376279840003917E-3</v>
      </c>
      <c r="J98" s="118">
        <f>SUM('Mar 25'!L95)</f>
        <v>359.96138599236633</v>
      </c>
      <c r="K98" s="108">
        <f>SUM('Pago Cuota MC 2025'!H95)</f>
        <v>359.97</v>
      </c>
      <c r="L98" s="119">
        <f>SUM(-J98,K98)+Tabla3[[#This Row],[Saldo4]]</f>
        <v>4.2763796496956274E-3</v>
      </c>
      <c r="M98" s="122">
        <f>SUM('Abr 25'!L95)</f>
        <v>0</v>
      </c>
      <c r="N98" s="108">
        <f>SUM('Pago Cuota MC 2025'!I95)</f>
        <v>0</v>
      </c>
      <c r="O98" s="119">
        <f>SUM(-M98,N98)+Tabla3[[#This Row],[Saldo7]]</f>
        <v>4.2763796496956274E-3</v>
      </c>
      <c r="P98" s="122">
        <f>SUM('May 25'!L95)</f>
        <v>0</v>
      </c>
      <c r="Q98" s="108">
        <f>SUM('Pago Cuota MC 2025'!J95)</f>
        <v>0</v>
      </c>
      <c r="R98" s="119">
        <f>SUM(-P98,Q98)+Tabla3[[#This Row],[Saldo13]]</f>
        <v>4.2763796496956274E-3</v>
      </c>
      <c r="S98" s="122">
        <f>SUM('Jun 25'!L95)</f>
        <v>0</v>
      </c>
      <c r="T98" s="108">
        <f>SUM('Pago Cuota MC 2025'!K95)</f>
        <v>0</v>
      </c>
      <c r="U98" s="119">
        <f>SUM(-S98,T98)+Tabla3[[#This Row],[Saldo132]]</f>
        <v>4.2763796496956274E-3</v>
      </c>
      <c r="V98" s="122">
        <f>SUM('Jul 25'!L95)</f>
        <v>0</v>
      </c>
      <c r="W98" s="108">
        <f>SUM('Pago Cuota MC 2025'!L95)</f>
        <v>0</v>
      </c>
      <c r="X98" s="119">
        <f>SUM(-V98,W98)+Tabla3[[#This Row],[Saldo16]]</f>
        <v>4.2763796496956274E-3</v>
      </c>
      <c r="Y98" s="122">
        <f>SUM('Ago 25'!L95)</f>
        <v>0</v>
      </c>
      <c r="Z98" s="108">
        <f>SUM('Pago Cuota MC 2025'!M95)</f>
        <v>0</v>
      </c>
      <c r="AA98" s="119">
        <f>SUM(-Y98,Z98)+Tabla3[[#This Row],[Saldo19]]</f>
        <v>4.2763796496956274E-3</v>
      </c>
      <c r="AB98" s="122">
        <f>SUM('Sep 25'!L95)</f>
        <v>0</v>
      </c>
      <c r="AC98" s="108">
        <f>SUM('Pago Cuota MC 2025'!N95)</f>
        <v>0</v>
      </c>
      <c r="AD98" s="119">
        <f>SUM(-AB98,AC98)+Tabla3[[#This Row],[Saldo22]]</f>
        <v>4.2763796496956274E-3</v>
      </c>
      <c r="AE98" s="122">
        <f>SUM('Oct 25'!L95)</f>
        <v>0</v>
      </c>
      <c r="AF98" s="108">
        <f>SUM('Pago Cuota MC 2025'!O95)</f>
        <v>0</v>
      </c>
      <c r="AG98" s="147">
        <f>SUM(-AE98,AF98)+Tabla3[[#This Row],[Saldo25]]</f>
        <v>4.2763796496956274E-3</v>
      </c>
      <c r="AH98" s="122">
        <f>SUM('Nov 25'!L95)</f>
        <v>0</v>
      </c>
      <c r="AI98" s="108">
        <f>SUM('Pago Cuota MC 2025'!P95)</f>
        <v>0</v>
      </c>
      <c r="AJ98" s="150">
        <f>SUM(-AH98,AI98)+Tabla3[[#This Row],[Saldo28]]</f>
        <v>4.2763796496956274E-3</v>
      </c>
      <c r="AK98" s="122">
        <f>SUM('Dic 25'!L95)</f>
        <v>0</v>
      </c>
      <c r="AL98" s="108">
        <f>SUM('Pago Cuota MC 2025'!Q95)</f>
        <v>0</v>
      </c>
      <c r="AM98" s="123">
        <f>SUM(-AK98,AL98)+Tabla3[[#This Row],[Saldo31]]</f>
        <v>4.2763796496956274E-3</v>
      </c>
      <c r="AN98" s="130">
        <f t="shared" si="5"/>
        <v>4.2763796496956274E-3</v>
      </c>
      <c r="AO98" s="29"/>
      <c r="AP98" s="29"/>
      <c r="AQ98" s="106" t="s">
        <v>12</v>
      </c>
    </row>
    <row r="99" spans="1:44" ht="16.149999999999999" thickBot="1" x14ac:dyDescent="0.5">
      <c r="A99" s="282"/>
      <c r="B99" s="16" t="s">
        <v>7</v>
      </c>
      <c r="C99" s="116">
        <v>402</v>
      </c>
      <c r="D99" s="118">
        <f>SUM('Ene 25'!L96)-('Pago Cuota MC 2024'!F96)</f>
        <v>334.0244133922489</v>
      </c>
      <c r="E99" s="108">
        <f>SUM('Pago Cuota MC 2025'!F96)</f>
        <v>334.02</v>
      </c>
      <c r="F99" s="119">
        <f t="shared" si="4"/>
        <v>-4.4133922489208999E-3</v>
      </c>
      <c r="G99" s="118">
        <f>SUM('Feb 25'!L96)</f>
        <v>382.01930687126179</v>
      </c>
      <c r="H99" s="108">
        <f>SUM('Pago Cuota MC 2025'!G96)</f>
        <v>382.02</v>
      </c>
      <c r="I99" s="119">
        <f>SUM(-G99,H99)+Tabla3[[#This Row],[Saldo]]</f>
        <v>-3.7202635107291826E-3</v>
      </c>
      <c r="J99" s="118">
        <f>SUM('Mar 25'!L96)</f>
        <v>388.68727797709914</v>
      </c>
      <c r="K99" s="108">
        <f>SUM('Pago Cuota MC 2025'!H96)</f>
        <v>388.69</v>
      </c>
      <c r="L99" s="119">
        <f>SUM(-J99,K99)+Tabla3[[#This Row],[Saldo4]]</f>
        <v>-9.982406098743013E-4</v>
      </c>
      <c r="M99" s="122">
        <f>SUM('Abr 25'!L96)</f>
        <v>0</v>
      </c>
      <c r="N99" s="108">
        <f>SUM('Pago Cuota MC 2025'!I96)</f>
        <v>0</v>
      </c>
      <c r="O99" s="119">
        <f>SUM(-M99,N99)+Tabla3[[#This Row],[Saldo7]]</f>
        <v>-9.982406098743013E-4</v>
      </c>
      <c r="P99" s="122">
        <f>SUM('May 25'!L96)</f>
        <v>0</v>
      </c>
      <c r="Q99" s="108">
        <f>SUM('Pago Cuota MC 2025'!J96)</f>
        <v>0</v>
      </c>
      <c r="R99" s="119">
        <f>SUM(-P99,Q99)+Tabla3[[#This Row],[Saldo13]]</f>
        <v>-9.982406098743013E-4</v>
      </c>
      <c r="S99" s="122">
        <f>SUM('Jun 25'!L96)</f>
        <v>0</v>
      </c>
      <c r="T99" s="108">
        <f>SUM('Pago Cuota MC 2025'!K96)</f>
        <v>0</v>
      </c>
      <c r="U99" s="119">
        <f>SUM(-S99,T99)+Tabla3[[#This Row],[Saldo132]]</f>
        <v>-9.982406098743013E-4</v>
      </c>
      <c r="V99" s="122">
        <f>SUM('Jul 25'!L96)</f>
        <v>0</v>
      </c>
      <c r="W99" s="108">
        <f>SUM('Pago Cuota MC 2025'!L96)</f>
        <v>0</v>
      </c>
      <c r="X99" s="119">
        <f>SUM(-V99,W99)+Tabla3[[#This Row],[Saldo16]]</f>
        <v>-9.982406098743013E-4</v>
      </c>
      <c r="Y99" s="122">
        <f>SUM('Ago 25'!L96)</f>
        <v>0</v>
      </c>
      <c r="Z99" s="108">
        <f>SUM('Pago Cuota MC 2025'!M96)</f>
        <v>0</v>
      </c>
      <c r="AA99" s="119">
        <f>SUM(-Y99,Z99)+Tabla3[[#This Row],[Saldo19]]</f>
        <v>-9.982406098743013E-4</v>
      </c>
      <c r="AB99" s="122">
        <f>SUM('Sep 25'!L96)</f>
        <v>0</v>
      </c>
      <c r="AC99" s="108">
        <f>SUM('Pago Cuota MC 2025'!N96)</f>
        <v>0</v>
      </c>
      <c r="AD99" s="119">
        <f>SUM(-AB99,AC99)+Tabla3[[#This Row],[Saldo22]]</f>
        <v>-9.982406098743013E-4</v>
      </c>
      <c r="AE99" s="122">
        <f>SUM('Oct 25'!L96)</f>
        <v>0</v>
      </c>
      <c r="AF99" s="108">
        <f>SUM('Pago Cuota MC 2025'!O96)</f>
        <v>0</v>
      </c>
      <c r="AG99" s="147">
        <f>SUM(-AE99,AF99)+Tabla3[[#This Row],[Saldo25]]</f>
        <v>-9.982406098743013E-4</v>
      </c>
      <c r="AH99" s="122">
        <f>SUM('Nov 25'!L96)</f>
        <v>0</v>
      </c>
      <c r="AI99" s="108">
        <f>SUM('Pago Cuota MC 2025'!P96)</f>
        <v>0</v>
      </c>
      <c r="AJ99" s="150">
        <f>SUM(-AH99,AI99)+Tabla3[[#This Row],[Saldo28]]</f>
        <v>-9.982406098743013E-4</v>
      </c>
      <c r="AK99" s="122">
        <f>SUM('Dic 25'!L96)</f>
        <v>0</v>
      </c>
      <c r="AL99" s="108">
        <f>SUM('Pago Cuota MC 2025'!Q96)</f>
        <v>0</v>
      </c>
      <c r="AM99" s="123">
        <f>SUM(-AK99,AL99)+Tabla3[[#This Row],[Saldo31]]</f>
        <v>-9.982406098743013E-4</v>
      </c>
      <c r="AN99" s="130">
        <f t="shared" si="5"/>
        <v>-9.982406098743013E-4</v>
      </c>
      <c r="AO99" s="29"/>
      <c r="AP99" s="29"/>
      <c r="AQ99" s="106" t="s">
        <v>12</v>
      </c>
    </row>
    <row r="100" spans="1:44" ht="16.149999999999999" thickBot="1" x14ac:dyDescent="0.5">
      <c r="A100" s="282"/>
      <c r="B100" s="16" t="s">
        <v>7</v>
      </c>
      <c r="C100" s="116">
        <v>403</v>
      </c>
      <c r="D100" s="118">
        <f>SUM('Ene 25'!L97)-('Pago Cuota MC 2024'!F97)</f>
        <v>324.52135121701571</v>
      </c>
      <c r="E100" s="108">
        <f>SUM('Pago Cuota MC 2025'!F97)</f>
        <v>324.52</v>
      </c>
      <c r="F100" s="119">
        <f t="shared" si="4"/>
        <v>-1.3512170157241599E-3</v>
      </c>
      <c r="G100" s="118">
        <f>SUM('Feb 25'!L97)</f>
        <v>359.54218753204219</v>
      </c>
      <c r="H100" s="108">
        <f>SUM('Pago Cuota MC 2025'!G97)</f>
        <v>359.54</v>
      </c>
      <c r="I100" s="119">
        <f>SUM(-G100,H100)+Tabla3[[#This Row],[Saldo]]</f>
        <v>-3.5387490578955294E-3</v>
      </c>
      <c r="J100" s="118">
        <f>SUM('Mar 25'!L97)</f>
        <v>347.67389651581237</v>
      </c>
      <c r="K100" s="108">
        <f>SUM('Pago Cuota MC 2025'!H97)</f>
        <v>0</v>
      </c>
      <c r="L100" s="119">
        <f>SUM(-J100,K100)+Tabla3[[#This Row],[Saldo4]]</f>
        <v>-347.67743526487027</v>
      </c>
      <c r="M100" s="122">
        <f>SUM('Abr 25'!L97)</f>
        <v>0</v>
      </c>
      <c r="N100" s="108">
        <f>SUM('Pago Cuota MC 2025'!I97)</f>
        <v>0</v>
      </c>
      <c r="O100" s="119">
        <f>SUM(-M100,N100)+Tabla3[[#This Row],[Saldo7]]</f>
        <v>-347.67743526487027</v>
      </c>
      <c r="P100" s="122">
        <f>SUM('May 25'!L97)</f>
        <v>0</v>
      </c>
      <c r="Q100" s="108">
        <f>SUM('Pago Cuota MC 2025'!J97)</f>
        <v>0</v>
      </c>
      <c r="R100" s="119">
        <f>SUM(-P100,Q100)+Tabla3[[#This Row],[Saldo13]]</f>
        <v>-347.67743526487027</v>
      </c>
      <c r="S100" s="122">
        <f>SUM('Jun 25'!L97)</f>
        <v>0</v>
      </c>
      <c r="T100" s="108">
        <f>SUM('Pago Cuota MC 2025'!K97)</f>
        <v>0</v>
      </c>
      <c r="U100" s="119">
        <f>SUM(-S100,T100)+Tabla3[[#This Row],[Saldo132]]</f>
        <v>-347.67743526487027</v>
      </c>
      <c r="V100" s="122">
        <f>SUM('Jul 25'!L97)</f>
        <v>0</v>
      </c>
      <c r="W100" s="108">
        <f>SUM('Pago Cuota MC 2025'!L97)</f>
        <v>0</v>
      </c>
      <c r="X100" s="119">
        <f>SUM(-V100,W100)+Tabla3[[#This Row],[Saldo16]]</f>
        <v>-347.67743526487027</v>
      </c>
      <c r="Y100" s="122">
        <f>SUM('Ago 25'!L97)</f>
        <v>0</v>
      </c>
      <c r="Z100" s="108">
        <f>SUM('Pago Cuota MC 2025'!M97)</f>
        <v>0</v>
      </c>
      <c r="AA100" s="119">
        <f>SUM(-Y100,Z100)+Tabla3[[#This Row],[Saldo19]]</f>
        <v>-347.67743526487027</v>
      </c>
      <c r="AB100" s="122">
        <f>SUM('Sep 25'!L97)</f>
        <v>0</v>
      </c>
      <c r="AC100" s="108">
        <f>SUM('Pago Cuota MC 2025'!N97)</f>
        <v>0</v>
      </c>
      <c r="AD100" s="119">
        <f>SUM(-AB100,AC100)+Tabla3[[#This Row],[Saldo22]]</f>
        <v>-347.67743526487027</v>
      </c>
      <c r="AE100" s="122">
        <f>SUM('Oct 25'!L97)</f>
        <v>0</v>
      </c>
      <c r="AF100" s="108">
        <f>SUM('Pago Cuota MC 2025'!O97)</f>
        <v>0</v>
      </c>
      <c r="AG100" s="147">
        <f>SUM(-AE100,AF100)+Tabla3[[#This Row],[Saldo25]]</f>
        <v>-347.67743526487027</v>
      </c>
      <c r="AH100" s="122">
        <f>SUM('Nov 25'!L97)</f>
        <v>0</v>
      </c>
      <c r="AI100" s="108">
        <f>SUM('Pago Cuota MC 2025'!P97)</f>
        <v>0</v>
      </c>
      <c r="AJ100" s="150">
        <f>SUM(-AH100,AI100)+Tabla3[[#This Row],[Saldo28]]</f>
        <v>-347.67743526487027</v>
      </c>
      <c r="AK100" s="122">
        <f>SUM('Dic 25'!L97)</f>
        <v>0</v>
      </c>
      <c r="AL100" s="108">
        <f>SUM('Pago Cuota MC 2025'!Q97)</f>
        <v>0</v>
      </c>
      <c r="AM100" s="123">
        <f>SUM(-AK100,AL100)+Tabla3[[#This Row],[Saldo31]]</f>
        <v>-347.67743526487027</v>
      </c>
      <c r="AN100" s="130">
        <f t="shared" si="5"/>
        <v>-347.67743526487027</v>
      </c>
      <c r="AO100" s="29"/>
      <c r="AP100" s="29"/>
      <c r="AQ100" s="106">
        <f>SUM(Tabla3[[#This Row],[Saldo Anual]])</f>
        <v>-347.67743526487027</v>
      </c>
    </row>
    <row r="101" spans="1:44" ht="16.149999999999999" thickBot="1" x14ac:dyDescent="0.5">
      <c r="A101" s="282"/>
      <c r="B101" s="16" t="s">
        <v>7</v>
      </c>
      <c r="C101" s="116">
        <v>404</v>
      </c>
      <c r="D101" s="118">
        <f>SUM('Ene 25'!L98)-('Pago Cuota MC 2024'!F98)</f>
        <v>325.34319299894292</v>
      </c>
      <c r="E101" s="108">
        <f>SUM('Pago Cuota MC 2025'!F98)</f>
        <v>325.33999999999997</v>
      </c>
      <c r="F101" s="119">
        <f t="shared" si="4"/>
        <v>-3.1929989429499983E-3</v>
      </c>
      <c r="G101" s="118">
        <f>SUM('Feb 25'!L98)</f>
        <v>387.02073965394482</v>
      </c>
      <c r="H101" s="108">
        <f>SUM('Pago Cuota MC 2025'!G98)</f>
        <v>387.02</v>
      </c>
      <c r="I101" s="119">
        <f>SUM(-G101,H101)+Tabla3[[#This Row],[Saldo]]</f>
        <v>-3.9326528877836608E-3</v>
      </c>
      <c r="J101" s="118">
        <f>SUM('Mar 25'!L98)</f>
        <v>387.12527563249722</v>
      </c>
      <c r="K101" s="108">
        <f>SUM('Pago Cuota MC 2025'!H98)</f>
        <v>387.68</v>
      </c>
      <c r="L101" s="119">
        <f>SUM(-J101,K101)+Tabla3[[#This Row],[Saldo4]]</f>
        <v>0.55079171461500209</v>
      </c>
      <c r="M101" s="122">
        <f>SUM('Abr 25'!L98)</f>
        <v>0</v>
      </c>
      <c r="N101" s="108">
        <f>SUM('Pago Cuota MC 2025'!I98)</f>
        <v>0</v>
      </c>
      <c r="O101" s="119">
        <f>SUM(-M101,N101)+Tabla3[[#This Row],[Saldo7]]</f>
        <v>0.55079171461500209</v>
      </c>
      <c r="P101" s="122">
        <f>SUM('May 25'!L98)</f>
        <v>0</v>
      </c>
      <c r="Q101" s="108">
        <f>SUM('Pago Cuota MC 2025'!J98)</f>
        <v>0</v>
      </c>
      <c r="R101" s="119">
        <f>SUM(-P101,Q101)+Tabla3[[#This Row],[Saldo13]]</f>
        <v>0.55079171461500209</v>
      </c>
      <c r="S101" s="122">
        <f>SUM('Jun 25'!L98)</f>
        <v>0</v>
      </c>
      <c r="T101" s="108">
        <f>SUM('Pago Cuota MC 2025'!K98)</f>
        <v>0</v>
      </c>
      <c r="U101" s="119">
        <f>SUM(-S101,T101)+Tabla3[[#This Row],[Saldo132]]</f>
        <v>0.55079171461500209</v>
      </c>
      <c r="V101" s="122">
        <f>SUM('Jul 25'!L98)</f>
        <v>0</v>
      </c>
      <c r="W101" s="108">
        <f>SUM('Pago Cuota MC 2025'!L98)</f>
        <v>0</v>
      </c>
      <c r="X101" s="119">
        <f>SUM(-V101,W101)+Tabla3[[#This Row],[Saldo16]]</f>
        <v>0.55079171461500209</v>
      </c>
      <c r="Y101" s="122">
        <f>SUM('Ago 25'!L98)</f>
        <v>0</v>
      </c>
      <c r="Z101" s="108">
        <f>SUM('Pago Cuota MC 2025'!M98)</f>
        <v>0</v>
      </c>
      <c r="AA101" s="119">
        <f>SUM(-Y101,Z101)+Tabla3[[#This Row],[Saldo19]]</f>
        <v>0.55079171461500209</v>
      </c>
      <c r="AB101" s="122">
        <f>SUM('Sep 25'!L98)</f>
        <v>0</v>
      </c>
      <c r="AC101" s="108">
        <f>SUM('Pago Cuota MC 2025'!N98)</f>
        <v>0</v>
      </c>
      <c r="AD101" s="119">
        <f>SUM(-AB101,AC101)+Tabla3[[#This Row],[Saldo22]]</f>
        <v>0.55079171461500209</v>
      </c>
      <c r="AE101" s="122">
        <f>SUM('Oct 25'!L98)</f>
        <v>0</v>
      </c>
      <c r="AF101" s="108">
        <f>SUM('Pago Cuota MC 2025'!O98)</f>
        <v>0</v>
      </c>
      <c r="AG101" s="147">
        <f>SUM(-AE101,AF101)+Tabla3[[#This Row],[Saldo25]]</f>
        <v>0.55079171461500209</v>
      </c>
      <c r="AH101" s="122">
        <f>SUM('Nov 25'!L98)</f>
        <v>0</v>
      </c>
      <c r="AI101" s="108">
        <f>SUM('Pago Cuota MC 2025'!P98)</f>
        <v>0</v>
      </c>
      <c r="AJ101" s="150">
        <f>SUM(-AH101,AI101)+Tabla3[[#This Row],[Saldo28]]</f>
        <v>0.55079171461500209</v>
      </c>
      <c r="AK101" s="122">
        <f>SUM('Dic 25'!L98)</f>
        <v>0</v>
      </c>
      <c r="AL101" s="108">
        <f>SUM('Pago Cuota MC 2025'!Q98)</f>
        <v>0</v>
      </c>
      <c r="AM101" s="123">
        <f>SUM(-AK101,AL101)+Tabla3[[#This Row],[Saldo31]]</f>
        <v>0.55079171461500209</v>
      </c>
      <c r="AN101" s="130">
        <f t="shared" si="5"/>
        <v>0.55079171461500209</v>
      </c>
      <c r="AO101" s="29"/>
      <c r="AP101" s="29"/>
      <c r="AQ101" s="106" t="s">
        <v>12</v>
      </c>
    </row>
    <row r="102" spans="1:44" ht="16.149999999999999" thickBot="1" x14ac:dyDescent="0.5">
      <c r="A102" s="282"/>
      <c r="B102" s="16" t="s">
        <v>7</v>
      </c>
      <c r="C102" s="116">
        <v>501</v>
      </c>
      <c r="D102" s="118">
        <f>SUM('Ene 25'!L99)-('Pago Cuota MC 2024'!F99)</f>
        <v>332.58751490259527</v>
      </c>
      <c r="E102" s="108">
        <f>SUM('Pago Cuota MC 2025'!F99)</f>
        <v>332.59</v>
      </c>
      <c r="F102" s="119">
        <f t="shared" ref="F102:F133" si="6">SUM(-D102,E102)</f>
        <v>2.4850974047012642E-3</v>
      </c>
      <c r="G102" s="118">
        <f>SUM('Feb 25'!L99)</f>
        <v>379.05911561520941</v>
      </c>
      <c r="H102" s="108">
        <f>SUM('Pago Cuota MC 2025'!G99)</f>
        <v>379.06</v>
      </c>
      <c r="I102" s="119">
        <f>SUM(-G102,H102)+Tabla3[[#This Row],[Saldo]]</f>
        <v>3.3694821952963139E-3</v>
      </c>
      <c r="J102" s="118">
        <f>SUM('Mar 25'!L99)</f>
        <v>376.06535474918206</v>
      </c>
      <c r="K102" s="108">
        <f>SUM('Pago Cuota MC 2025'!H99)</f>
        <v>0</v>
      </c>
      <c r="L102" s="119">
        <f>SUM(-J102,K102)+Tabla3[[#This Row],[Saldo4]]</f>
        <v>-376.06198526698677</v>
      </c>
      <c r="M102" s="122">
        <f>SUM('Abr 25'!L99)</f>
        <v>0</v>
      </c>
      <c r="N102" s="108">
        <f>SUM('Pago Cuota MC 2025'!I99)</f>
        <v>0</v>
      </c>
      <c r="O102" s="119">
        <f>SUM(-M102,N102)+Tabla3[[#This Row],[Saldo7]]</f>
        <v>-376.06198526698677</v>
      </c>
      <c r="P102" s="122">
        <f>SUM('May 25'!L99)</f>
        <v>0</v>
      </c>
      <c r="Q102" s="108">
        <f>SUM('Pago Cuota MC 2025'!J99)</f>
        <v>0</v>
      </c>
      <c r="R102" s="119">
        <f>SUM(-P102,Q102)+Tabla3[[#This Row],[Saldo13]]</f>
        <v>-376.06198526698677</v>
      </c>
      <c r="S102" s="122">
        <f>SUM('Jun 25'!L99)</f>
        <v>0</v>
      </c>
      <c r="T102" s="108">
        <f>SUM('Pago Cuota MC 2025'!K99)</f>
        <v>0</v>
      </c>
      <c r="U102" s="119">
        <f>SUM(-S102,T102)+Tabla3[[#This Row],[Saldo132]]</f>
        <v>-376.06198526698677</v>
      </c>
      <c r="V102" s="122">
        <f>SUM('Jul 25'!L99)</f>
        <v>0</v>
      </c>
      <c r="W102" s="108">
        <f>SUM('Pago Cuota MC 2025'!L99)</f>
        <v>0</v>
      </c>
      <c r="X102" s="119">
        <f>SUM(-V102,W102)+Tabla3[[#This Row],[Saldo16]]</f>
        <v>-376.06198526698677</v>
      </c>
      <c r="Y102" s="122">
        <f>SUM('Ago 25'!L99)</f>
        <v>0</v>
      </c>
      <c r="Z102" s="108">
        <f>SUM('Pago Cuota MC 2025'!M99)</f>
        <v>0</v>
      </c>
      <c r="AA102" s="119">
        <f>SUM(-Y102,Z102)+Tabla3[[#This Row],[Saldo19]]</f>
        <v>-376.06198526698677</v>
      </c>
      <c r="AB102" s="122">
        <f>SUM('Sep 25'!L99)</f>
        <v>0</v>
      </c>
      <c r="AC102" s="108">
        <f>SUM('Pago Cuota MC 2025'!N99)</f>
        <v>0</v>
      </c>
      <c r="AD102" s="119">
        <f>SUM(-AB102,AC102)+Tabla3[[#This Row],[Saldo22]]</f>
        <v>-376.06198526698677</v>
      </c>
      <c r="AE102" s="122">
        <f>SUM('Oct 25'!L99)</f>
        <v>0</v>
      </c>
      <c r="AF102" s="108">
        <f>SUM('Pago Cuota MC 2025'!O99)</f>
        <v>0</v>
      </c>
      <c r="AG102" s="147">
        <f>SUM(-AE102,AF102)+Tabla3[[#This Row],[Saldo25]]</f>
        <v>-376.06198526698677</v>
      </c>
      <c r="AH102" s="122">
        <f>SUM('Nov 25'!L99)</f>
        <v>0</v>
      </c>
      <c r="AI102" s="108">
        <f>SUM('Pago Cuota MC 2025'!P99)</f>
        <v>0</v>
      </c>
      <c r="AJ102" s="150">
        <f>SUM(-AH102,AI102)+Tabla3[[#This Row],[Saldo28]]</f>
        <v>-376.06198526698677</v>
      </c>
      <c r="AK102" s="122">
        <f>SUM('Dic 25'!L99)</f>
        <v>0</v>
      </c>
      <c r="AL102" s="108">
        <f>SUM('Pago Cuota MC 2025'!Q99)</f>
        <v>0</v>
      </c>
      <c r="AM102" s="123">
        <f>SUM(-AK102,AL102)+Tabla3[[#This Row],[Saldo31]]</f>
        <v>-376.06198526698677</v>
      </c>
      <c r="AN102" s="130">
        <f t="shared" ref="AN102:AN137" si="7">SUM(AM102)</f>
        <v>-376.06198526698677</v>
      </c>
      <c r="AO102" s="29"/>
      <c r="AP102" s="29"/>
      <c r="AQ102" s="106">
        <f>SUM(Tabla3[[#This Row],[Saldo Anual]])</f>
        <v>-376.06198526698677</v>
      </c>
    </row>
    <row r="103" spans="1:44" ht="16.149999999999999" thickBot="1" x14ac:dyDescent="0.5">
      <c r="A103" s="282"/>
      <c r="B103" s="16" t="s">
        <v>7</v>
      </c>
      <c r="C103" s="116">
        <v>502</v>
      </c>
      <c r="D103" s="118">
        <f>SUM('Ene 25'!L100)-('Pago Cuota MC 2024'!F100)</f>
        <v>338.29712043440958</v>
      </c>
      <c r="E103" s="108">
        <f>SUM('Pago Cuota MC 2025'!F100)</f>
        <v>340</v>
      </c>
      <c r="F103" s="119">
        <f t="shared" si="6"/>
        <v>1.7028795655904219</v>
      </c>
      <c r="G103" s="118">
        <f>SUM('Feb 25'!L100)</f>
        <v>356.87527810452866</v>
      </c>
      <c r="H103" s="108">
        <f>SUM('Pago Cuota MC 2025'!G100)</f>
        <v>356</v>
      </c>
      <c r="I103" s="119">
        <f>SUM(-G103,H103)+Tabla3[[#This Row],[Saldo]]</f>
        <v>0.8276014610617608</v>
      </c>
      <c r="J103" s="118">
        <f>SUM('Mar 25'!L100)</f>
        <v>359.89056472737184</v>
      </c>
      <c r="K103" s="108">
        <f>SUM('Pago Cuota MC 2025'!H100)</f>
        <v>0</v>
      </c>
      <c r="L103" s="119">
        <f>SUM(-J103,K103)+Tabla3[[#This Row],[Saldo4]]</f>
        <v>-359.06296326631008</v>
      </c>
      <c r="M103" s="122">
        <f>SUM('Abr 25'!L100)</f>
        <v>0</v>
      </c>
      <c r="N103" s="108">
        <f>SUM('Pago Cuota MC 2025'!I100)</f>
        <v>0</v>
      </c>
      <c r="O103" s="119">
        <f>SUM(-M103,N103)+Tabla3[[#This Row],[Saldo7]]</f>
        <v>-359.06296326631008</v>
      </c>
      <c r="P103" s="122">
        <f>SUM('May 25'!L100)</f>
        <v>0</v>
      </c>
      <c r="Q103" s="108">
        <f>SUM('Pago Cuota MC 2025'!J100)</f>
        <v>0</v>
      </c>
      <c r="R103" s="119">
        <f>SUM(-P103,Q103)+Tabla3[[#This Row],[Saldo13]]</f>
        <v>-359.06296326631008</v>
      </c>
      <c r="S103" s="122">
        <f>SUM('Jun 25'!L100)</f>
        <v>0</v>
      </c>
      <c r="T103" s="108">
        <f>SUM('Pago Cuota MC 2025'!K100)</f>
        <v>0</v>
      </c>
      <c r="U103" s="119">
        <f>SUM(-S103,T103)+Tabla3[[#This Row],[Saldo132]]</f>
        <v>-359.06296326631008</v>
      </c>
      <c r="V103" s="122">
        <f>SUM('Jul 25'!L100)</f>
        <v>0</v>
      </c>
      <c r="W103" s="108">
        <f>SUM('Pago Cuota MC 2025'!L100)</f>
        <v>0</v>
      </c>
      <c r="X103" s="119">
        <f>SUM(-V103,W103)+Tabla3[[#This Row],[Saldo16]]</f>
        <v>-359.06296326631008</v>
      </c>
      <c r="Y103" s="122">
        <f>SUM('Ago 25'!L100)</f>
        <v>0</v>
      </c>
      <c r="Z103" s="108">
        <f>SUM('Pago Cuota MC 2025'!M100)</f>
        <v>0</v>
      </c>
      <c r="AA103" s="119">
        <f>SUM(-Y103,Z103)+Tabla3[[#This Row],[Saldo19]]</f>
        <v>-359.06296326631008</v>
      </c>
      <c r="AB103" s="122">
        <f>SUM('Sep 25'!L100)</f>
        <v>0</v>
      </c>
      <c r="AC103" s="108">
        <f>SUM('Pago Cuota MC 2025'!N100)</f>
        <v>0</v>
      </c>
      <c r="AD103" s="119">
        <f>SUM(-AB103,AC103)+Tabla3[[#This Row],[Saldo22]]</f>
        <v>-359.06296326631008</v>
      </c>
      <c r="AE103" s="122">
        <f>SUM('Oct 25'!L100)</f>
        <v>0</v>
      </c>
      <c r="AF103" s="108">
        <f>SUM('Pago Cuota MC 2025'!O100)</f>
        <v>0</v>
      </c>
      <c r="AG103" s="147">
        <f>SUM(-AE103,AF103)+Tabla3[[#This Row],[Saldo25]]</f>
        <v>-359.06296326631008</v>
      </c>
      <c r="AH103" s="122">
        <f>SUM('Nov 25'!L100)</f>
        <v>0</v>
      </c>
      <c r="AI103" s="108">
        <f>SUM('Pago Cuota MC 2025'!P100)</f>
        <v>0</v>
      </c>
      <c r="AJ103" s="150">
        <f>SUM(-AH103,AI103)+Tabla3[[#This Row],[Saldo28]]</f>
        <v>-359.06296326631008</v>
      </c>
      <c r="AK103" s="122">
        <f>SUM('Dic 25'!L100)</f>
        <v>0</v>
      </c>
      <c r="AL103" s="108">
        <f>SUM('Pago Cuota MC 2025'!Q100)</f>
        <v>0</v>
      </c>
      <c r="AM103" s="123">
        <f>SUM(-AK103,AL103)+Tabla3[[#This Row],[Saldo31]]</f>
        <v>-359.06296326631008</v>
      </c>
      <c r="AN103" s="130">
        <f t="shared" si="7"/>
        <v>-359.06296326631008</v>
      </c>
      <c r="AO103" s="29"/>
      <c r="AP103" s="29"/>
      <c r="AQ103" s="106">
        <f>SUM(Tabla3[[#This Row],[Saldo Anual]])</f>
        <v>-359.06296326631008</v>
      </c>
    </row>
    <row r="104" spans="1:44" ht="16.149999999999999" thickBot="1" x14ac:dyDescent="0.5">
      <c r="A104" s="282"/>
      <c r="B104" s="16" t="s">
        <v>7</v>
      </c>
      <c r="C104" s="116">
        <v>503</v>
      </c>
      <c r="D104" s="118">
        <f>SUM('Ene 25'!L101)-('Pago Cuota MC 2024'!F101)</f>
        <v>-4.7466482822073885E-3</v>
      </c>
      <c r="E104" s="108">
        <f>SUM('Pago Cuota MC 2025'!F101)</f>
        <v>0</v>
      </c>
      <c r="F104" s="119">
        <f t="shared" si="6"/>
        <v>4.7466482822073885E-3</v>
      </c>
      <c r="G104" s="118">
        <f>SUM('Feb 25'!L101)</f>
        <v>420.59668824409005</v>
      </c>
      <c r="H104" s="108">
        <f>SUM('Pago Cuota MC 2025'!G101)</f>
        <v>420.6</v>
      </c>
      <c r="I104" s="119">
        <f>SUM(-G104,H104)+Tabla3[[#This Row],[Saldo]]</f>
        <v>8.0584041921838434E-3</v>
      </c>
      <c r="J104" s="118">
        <f>SUM('Mar 25'!L101)</f>
        <v>398.204869089422</v>
      </c>
      <c r="K104" s="108">
        <f>SUM('Pago Cuota MC 2025'!H101)</f>
        <v>0</v>
      </c>
      <c r="L104" s="119">
        <f>SUM(-J104,K104)+Tabla3[[#This Row],[Saldo4]]</f>
        <v>-398.19681068522982</v>
      </c>
      <c r="M104" s="122">
        <f>SUM('Abr 25'!L101)</f>
        <v>0</v>
      </c>
      <c r="N104" s="108">
        <f>SUM('Pago Cuota MC 2025'!I101)</f>
        <v>0</v>
      </c>
      <c r="O104" s="119">
        <f>SUM(-M104,N104)+Tabla3[[#This Row],[Saldo7]]</f>
        <v>-398.19681068522982</v>
      </c>
      <c r="P104" s="122">
        <f>SUM('May 25'!L101)</f>
        <v>0</v>
      </c>
      <c r="Q104" s="108">
        <f>SUM('Pago Cuota MC 2025'!J101)</f>
        <v>0</v>
      </c>
      <c r="R104" s="119">
        <f>SUM(-P104,Q104)+Tabla3[[#This Row],[Saldo13]]</f>
        <v>-398.19681068522982</v>
      </c>
      <c r="S104" s="122">
        <f>SUM('Jun 25'!L101)</f>
        <v>0</v>
      </c>
      <c r="T104" s="108">
        <f>SUM('Pago Cuota MC 2025'!K101)</f>
        <v>0</v>
      </c>
      <c r="U104" s="119">
        <f>SUM(-S104,T104)+Tabla3[[#This Row],[Saldo132]]</f>
        <v>-398.19681068522982</v>
      </c>
      <c r="V104" s="122">
        <f>SUM('Jul 25'!L101)</f>
        <v>0</v>
      </c>
      <c r="W104" s="108">
        <f>SUM('Pago Cuota MC 2025'!L101)</f>
        <v>0</v>
      </c>
      <c r="X104" s="119">
        <f>SUM(-V104,W104)+Tabla3[[#This Row],[Saldo16]]</f>
        <v>-398.19681068522982</v>
      </c>
      <c r="Y104" s="122">
        <f>SUM('Ago 25'!L101)</f>
        <v>0</v>
      </c>
      <c r="Z104" s="108">
        <f>SUM('Pago Cuota MC 2025'!M101)</f>
        <v>0</v>
      </c>
      <c r="AA104" s="119">
        <f>SUM(-Y104,Z104)+Tabla3[[#This Row],[Saldo19]]</f>
        <v>-398.19681068522982</v>
      </c>
      <c r="AB104" s="122">
        <f>SUM('Sep 25'!L101)</f>
        <v>0</v>
      </c>
      <c r="AC104" s="108">
        <f>SUM('Pago Cuota MC 2025'!N101)</f>
        <v>0</v>
      </c>
      <c r="AD104" s="119">
        <f>SUM(-AB104,AC104)+Tabla3[[#This Row],[Saldo22]]</f>
        <v>-398.19681068522982</v>
      </c>
      <c r="AE104" s="122">
        <f>SUM('Oct 25'!L101)</f>
        <v>0</v>
      </c>
      <c r="AF104" s="108">
        <f>SUM('Pago Cuota MC 2025'!O101)</f>
        <v>0</v>
      </c>
      <c r="AG104" s="147">
        <f>SUM(-AE104,AF104)+Tabla3[[#This Row],[Saldo25]]</f>
        <v>-398.19681068522982</v>
      </c>
      <c r="AH104" s="122">
        <f>SUM('Nov 25'!L101)</f>
        <v>0</v>
      </c>
      <c r="AI104" s="108">
        <f>SUM('Pago Cuota MC 2025'!P101)</f>
        <v>0</v>
      </c>
      <c r="AJ104" s="150">
        <f>SUM(-AH104,AI104)+Tabla3[[#This Row],[Saldo28]]</f>
        <v>-398.19681068522982</v>
      </c>
      <c r="AK104" s="122">
        <f>SUM('Dic 25'!L101)</f>
        <v>0</v>
      </c>
      <c r="AL104" s="108">
        <f>SUM('Pago Cuota MC 2025'!Q101)</f>
        <v>0</v>
      </c>
      <c r="AM104" s="123">
        <f>SUM(-AK104,AL104)+Tabla3[[#This Row],[Saldo31]]</f>
        <v>-398.19681068522982</v>
      </c>
      <c r="AN104" s="130">
        <f t="shared" si="7"/>
        <v>-398.19681068522982</v>
      </c>
      <c r="AO104" s="29"/>
      <c r="AP104" s="29"/>
      <c r="AQ104" s="106">
        <f>SUM(Tabla3[[#This Row],[Saldo Anual]])</f>
        <v>-398.19681068522982</v>
      </c>
    </row>
    <row r="105" spans="1:44" ht="16.149999999999999" thickBot="1" x14ac:dyDescent="0.5">
      <c r="A105" s="282"/>
      <c r="B105" s="16" t="s">
        <v>7</v>
      </c>
      <c r="C105" s="116">
        <v>504</v>
      </c>
      <c r="D105" s="118">
        <f>SUM('Ene 25'!L102)-('Pago Cuota MC 2024'!F102)</f>
        <v>345.84256040856155</v>
      </c>
      <c r="E105" s="108">
        <f>SUM('Pago Cuota MC 2025'!F102)</f>
        <v>345.84</v>
      </c>
      <c r="F105" s="119">
        <f t="shared" si="6"/>
        <v>-2.5604085615782424E-3</v>
      </c>
      <c r="G105" s="118">
        <f>SUM('Feb 25'!L102)</f>
        <v>419.68060408003419</v>
      </c>
      <c r="H105" s="108">
        <f>SUM('Pago Cuota MC 2025'!G102)</f>
        <v>419.68</v>
      </c>
      <c r="I105" s="119">
        <f>SUM(-G105,H105)+Tabla3[[#This Row],[Saldo]]</f>
        <v>-3.1644885957575752E-3</v>
      </c>
      <c r="J105" s="118">
        <f>SUM('Mar 25'!L102)</f>
        <v>421.81982645038164</v>
      </c>
      <c r="K105" s="108">
        <f>SUM('Pago Cuota MC 2025'!H102)</f>
        <v>421.82</v>
      </c>
      <c r="L105" s="119">
        <f>SUM(-J105,K105)+Tabla3[[#This Row],[Saldo4]]</f>
        <v>-2.9909389774047668E-3</v>
      </c>
      <c r="M105" s="122">
        <f>SUM('Abr 25'!L102)</f>
        <v>0</v>
      </c>
      <c r="N105" s="108">
        <f>SUM('Pago Cuota MC 2025'!I102)</f>
        <v>0</v>
      </c>
      <c r="O105" s="119">
        <f>SUM(-M105,N105)+Tabla3[[#This Row],[Saldo7]]</f>
        <v>-2.9909389774047668E-3</v>
      </c>
      <c r="P105" s="122">
        <f>SUM('May 25'!L102)</f>
        <v>0</v>
      </c>
      <c r="Q105" s="108">
        <f>SUM('Pago Cuota MC 2025'!J102)</f>
        <v>0</v>
      </c>
      <c r="R105" s="119">
        <f>SUM(-P105,Q105)+Tabla3[[#This Row],[Saldo13]]</f>
        <v>-2.9909389774047668E-3</v>
      </c>
      <c r="S105" s="122">
        <f>SUM('Jun 25'!L102)</f>
        <v>0</v>
      </c>
      <c r="T105" s="108">
        <f>SUM('Pago Cuota MC 2025'!K102)</f>
        <v>0</v>
      </c>
      <c r="U105" s="119">
        <f>SUM(-S105,T105)+Tabla3[[#This Row],[Saldo132]]</f>
        <v>-2.9909389774047668E-3</v>
      </c>
      <c r="V105" s="122">
        <f>SUM('Jul 25'!L102)</f>
        <v>0</v>
      </c>
      <c r="W105" s="108">
        <f>SUM('Pago Cuota MC 2025'!L102)</f>
        <v>0</v>
      </c>
      <c r="X105" s="119">
        <f>SUM(-V105,W105)+Tabla3[[#This Row],[Saldo16]]</f>
        <v>-2.9909389774047668E-3</v>
      </c>
      <c r="Y105" s="122">
        <f>SUM('Ago 25'!L102)</f>
        <v>0</v>
      </c>
      <c r="Z105" s="108">
        <f>SUM('Pago Cuota MC 2025'!M102)</f>
        <v>0</v>
      </c>
      <c r="AA105" s="119">
        <f>SUM(-Y105,Z105)+Tabla3[[#This Row],[Saldo19]]</f>
        <v>-2.9909389774047668E-3</v>
      </c>
      <c r="AB105" s="122">
        <f>SUM('Sep 25'!L102)</f>
        <v>0</v>
      </c>
      <c r="AC105" s="108">
        <f>SUM('Pago Cuota MC 2025'!N102)</f>
        <v>0</v>
      </c>
      <c r="AD105" s="119">
        <f>SUM(-AB105,AC105)+Tabla3[[#This Row],[Saldo22]]</f>
        <v>-2.9909389774047668E-3</v>
      </c>
      <c r="AE105" s="122">
        <f>SUM('Oct 25'!L102)</f>
        <v>0</v>
      </c>
      <c r="AF105" s="108">
        <f>SUM('Pago Cuota MC 2025'!O102)</f>
        <v>0</v>
      </c>
      <c r="AG105" s="147">
        <f>SUM(-AE105,AF105)+Tabla3[[#This Row],[Saldo25]]</f>
        <v>-2.9909389774047668E-3</v>
      </c>
      <c r="AH105" s="122">
        <f>SUM('Nov 25'!L102)</f>
        <v>0</v>
      </c>
      <c r="AI105" s="108">
        <f>SUM('Pago Cuota MC 2025'!P102)</f>
        <v>0</v>
      </c>
      <c r="AJ105" s="150">
        <f>SUM(-AH105,AI105)+Tabla3[[#This Row],[Saldo28]]</f>
        <v>-2.9909389774047668E-3</v>
      </c>
      <c r="AK105" s="122">
        <f>SUM('Dic 25'!L102)</f>
        <v>0</v>
      </c>
      <c r="AL105" s="108">
        <f>SUM('Pago Cuota MC 2025'!Q102)</f>
        <v>0</v>
      </c>
      <c r="AM105" s="123">
        <f>SUM(-AK105,AL105)+Tabla3[[#This Row],[Saldo31]]</f>
        <v>-2.9909389774047668E-3</v>
      </c>
      <c r="AN105" s="130">
        <f t="shared" si="7"/>
        <v>-2.9909389774047668E-3</v>
      </c>
      <c r="AO105" s="29"/>
      <c r="AP105" s="29"/>
      <c r="AQ105" s="106" t="s">
        <v>12</v>
      </c>
    </row>
    <row r="106" spans="1:44" ht="16.149999999999999" thickBot="1" x14ac:dyDescent="0.5">
      <c r="A106" s="281"/>
      <c r="B106" s="16" t="s">
        <v>8</v>
      </c>
      <c r="C106" s="116">
        <v>101</v>
      </c>
      <c r="D106" s="118">
        <f>SUM('Ene 25'!L103)-('Pago Cuota MC 2024'!F103)</f>
        <v>7.1032303384299667E-4</v>
      </c>
      <c r="E106" s="108">
        <f>SUM('Pago Cuota MC 2025'!F103)</f>
        <v>0</v>
      </c>
      <c r="F106" s="119">
        <f t="shared" si="6"/>
        <v>-7.1032303384299667E-4</v>
      </c>
      <c r="G106" s="118">
        <f>SUM('Feb 25'!L103)</f>
        <v>437.95010678581605</v>
      </c>
      <c r="H106" s="108">
        <f>SUM('Pago Cuota MC 2025'!G103)</f>
        <v>0</v>
      </c>
      <c r="I106" s="119">
        <f>SUM(-G106,H106)+Tabla3[[#This Row],[Saldo]]</f>
        <v>-437.95081710884989</v>
      </c>
      <c r="J106" s="118">
        <f>SUM('Mar 25'!L103)</f>
        <v>432.76958092148305</v>
      </c>
      <c r="K106" s="108">
        <f>SUM('Pago Cuota MC 2025'!H103)</f>
        <v>0</v>
      </c>
      <c r="L106" s="119">
        <f>SUM(-J106,K106)+Tabla3[[#This Row],[Saldo4]]</f>
        <v>-870.72039803033294</v>
      </c>
      <c r="M106" s="122">
        <f>SUM('Abr 25'!L103)</f>
        <v>0</v>
      </c>
      <c r="N106" s="108">
        <f>SUM('Pago Cuota MC 2025'!I103)</f>
        <v>0</v>
      </c>
      <c r="O106" s="119">
        <f>SUM(-M106,N106)+Tabla3[[#This Row],[Saldo7]]</f>
        <v>-870.72039803033294</v>
      </c>
      <c r="P106" s="122">
        <f>SUM('May 25'!L103)</f>
        <v>0</v>
      </c>
      <c r="Q106" s="108">
        <f>SUM('Pago Cuota MC 2025'!J103)</f>
        <v>0</v>
      </c>
      <c r="R106" s="119">
        <f>SUM(-P106,Q106)+Tabla3[[#This Row],[Saldo13]]</f>
        <v>-870.72039803033294</v>
      </c>
      <c r="S106" s="122">
        <f>SUM('Jun 25'!L103)</f>
        <v>0</v>
      </c>
      <c r="T106" s="108">
        <f>SUM('Pago Cuota MC 2025'!K103)</f>
        <v>0</v>
      </c>
      <c r="U106" s="119">
        <f>SUM(-S106,T106)+Tabla3[[#This Row],[Saldo132]]</f>
        <v>-870.72039803033294</v>
      </c>
      <c r="V106" s="122">
        <f>SUM('Jul 25'!L103)</f>
        <v>0</v>
      </c>
      <c r="W106" s="108">
        <f>SUM('Pago Cuota MC 2025'!L103)</f>
        <v>0</v>
      </c>
      <c r="X106" s="119">
        <f>SUM(-V106,W106)+Tabla3[[#This Row],[Saldo16]]</f>
        <v>-870.72039803033294</v>
      </c>
      <c r="Y106" s="122">
        <f>SUM('Ago 25'!L103)</f>
        <v>0</v>
      </c>
      <c r="Z106" s="108">
        <f>SUM('Pago Cuota MC 2025'!M103)</f>
        <v>0</v>
      </c>
      <c r="AA106" s="119">
        <f>SUM(-Y106,Z106)+Tabla3[[#This Row],[Saldo19]]</f>
        <v>-870.72039803033294</v>
      </c>
      <c r="AB106" s="122">
        <f>SUM('Sep 25'!L103)</f>
        <v>0</v>
      </c>
      <c r="AC106" s="108">
        <f>SUM('Pago Cuota MC 2025'!N103)</f>
        <v>0</v>
      </c>
      <c r="AD106" s="119">
        <f>SUM(-AB106,AC106)+Tabla3[[#This Row],[Saldo22]]</f>
        <v>-870.72039803033294</v>
      </c>
      <c r="AE106" s="122">
        <f>SUM('Oct 25'!L103)</f>
        <v>0</v>
      </c>
      <c r="AF106" s="108">
        <f>SUM('Pago Cuota MC 2025'!O103)</f>
        <v>0</v>
      </c>
      <c r="AG106" s="147">
        <f>SUM(-AE106,AF106)+Tabla3[[#This Row],[Saldo25]]</f>
        <v>-870.72039803033294</v>
      </c>
      <c r="AH106" s="122">
        <f>SUM('Nov 25'!L103)</f>
        <v>0</v>
      </c>
      <c r="AI106" s="108">
        <f>SUM('Pago Cuota MC 2025'!P103)</f>
        <v>0</v>
      </c>
      <c r="AJ106" s="150">
        <f>SUM(-AH106,AI106)+Tabla3[[#This Row],[Saldo28]]</f>
        <v>-870.72039803033294</v>
      </c>
      <c r="AK106" s="122">
        <f>SUM('Dic 25'!L103)</f>
        <v>0</v>
      </c>
      <c r="AL106" s="108">
        <f>SUM('Pago Cuota MC 2025'!Q103)</f>
        <v>0</v>
      </c>
      <c r="AM106" s="123">
        <f>SUM(-AK106,AL106)+Tabla3[[#This Row],[Saldo31]]</f>
        <v>-870.72039803033294</v>
      </c>
      <c r="AN106" s="130">
        <f t="shared" si="7"/>
        <v>-870.72039803033294</v>
      </c>
      <c r="AO106" s="29"/>
      <c r="AP106" s="29"/>
      <c r="AQ106" s="106">
        <f>SUM(Tabla3[[#This Row],[Saldo Anual]])</f>
        <v>-870.72039803033294</v>
      </c>
      <c r="AR106" t="s">
        <v>12</v>
      </c>
    </row>
    <row r="107" spans="1:44" ht="16.149999999999999" thickBot="1" x14ac:dyDescent="0.5">
      <c r="A107" s="281"/>
      <c r="B107" s="16" t="s">
        <v>8</v>
      </c>
      <c r="C107" s="116">
        <v>102</v>
      </c>
      <c r="D107" s="118">
        <f>SUM('Ene 25'!L104)-('Pago Cuota MC 2024'!F104)</f>
        <v>344.73487345507107</v>
      </c>
      <c r="E107" s="108">
        <f>SUM('Pago Cuota MC 2025'!F104)</f>
        <v>345</v>
      </c>
      <c r="F107" s="119">
        <f t="shared" si="6"/>
        <v>0.26512654492893262</v>
      </c>
      <c r="G107" s="118">
        <f>SUM('Feb 25'!L104)</f>
        <v>434.07878664910288</v>
      </c>
      <c r="H107" s="108">
        <f>SUM('Pago Cuota MC 2025'!G104)</f>
        <v>434</v>
      </c>
      <c r="I107" s="119">
        <f>SUM(-G107,H107)+Tabla3[[#This Row],[Saldo]]</f>
        <v>0.18633989582605182</v>
      </c>
      <c r="J107" s="118">
        <f>SUM('Mar 25'!L104)</f>
        <v>415.16262754089416</v>
      </c>
      <c r="K107" s="108">
        <f>SUM('Pago Cuota MC 2025'!H104)</f>
        <v>415</v>
      </c>
      <c r="L107" s="119">
        <f>SUM(-J107,K107)+Tabla3[[#This Row],[Saldo4]]</f>
        <v>2.3712354931888058E-2</v>
      </c>
      <c r="M107" s="122">
        <f>SUM('Abr 25'!L104)</f>
        <v>0</v>
      </c>
      <c r="N107" s="108">
        <f>SUM('Pago Cuota MC 2025'!I104)</f>
        <v>0</v>
      </c>
      <c r="O107" s="119">
        <f>SUM(-M107,N107)+Tabla3[[#This Row],[Saldo7]]</f>
        <v>2.3712354931888058E-2</v>
      </c>
      <c r="P107" s="122">
        <f>SUM('May 25'!L104)</f>
        <v>0</v>
      </c>
      <c r="Q107" s="108">
        <f>SUM('Pago Cuota MC 2025'!J104)</f>
        <v>0</v>
      </c>
      <c r="R107" s="119">
        <f>SUM(-P107,Q107)+Tabla3[[#This Row],[Saldo13]]</f>
        <v>2.3712354931888058E-2</v>
      </c>
      <c r="S107" s="122">
        <f>SUM('Jun 25'!L104)</f>
        <v>0</v>
      </c>
      <c r="T107" s="108">
        <f>SUM('Pago Cuota MC 2025'!K104)</f>
        <v>0</v>
      </c>
      <c r="U107" s="119">
        <f>SUM(-S107,T107)+Tabla3[[#This Row],[Saldo132]]</f>
        <v>2.3712354931888058E-2</v>
      </c>
      <c r="V107" s="122">
        <f>SUM('Jul 25'!L104)</f>
        <v>0</v>
      </c>
      <c r="W107" s="108">
        <f>SUM('Pago Cuota MC 2025'!L104)</f>
        <v>0</v>
      </c>
      <c r="X107" s="119">
        <f>SUM(-V107,W107)+Tabla3[[#This Row],[Saldo16]]</f>
        <v>2.3712354931888058E-2</v>
      </c>
      <c r="Y107" s="122">
        <f>SUM('Ago 25'!L104)</f>
        <v>0</v>
      </c>
      <c r="Z107" s="108">
        <f>SUM('Pago Cuota MC 2025'!M104)</f>
        <v>0</v>
      </c>
      <c r="AA107" s="119">
        <f>SUM(-Y107,Z107)+Tabla3[[#This Row],[Saldo19]]</f>
        <v>2.3712354931888058E-2</v>
      </c>
      <c r="AB107" s="122">
        <f>SUM('Sep 25'!L104)</f>
        <v>0</v>
      </c>
      <c r="AC107" s="108">
        <f>SUM('Pago Cuota MC 2025'!N104)</f>
        <v>0</v>
      </c>
      <c r="AD107" s="119">
        <f>SUM(-AB107,AC107)+Tabla3[[#This Row],[Saldo22]]</f>
        <v>2.3712354931888058E-2</v>
      </c>
      <c r="AE107" s="122">
        <f>SUM('Oct 25'!L104)</f>
        <v>0</v>
      </c>
      <c r="AF107" s="108">
        <f>SUM('Pago Cuota MC 2025'!O104)</f>
        <v>0</v>
      </c>
      <c r="AG107" s="147">
        <f>SUM(-AE107,AF107)+Tabla3[[#This Row],[Saldo25]]</f>
        <v>2.3712354931888058E-2</v>
      </c>
      <c r="AH107" s="122">
        <f>SUM('Nov 25'!L104)</f>
        <v>0</v>
      </c>
      <c r="AI107" s="108">
        <f>SUM('Pago Cuota MC 2025'!P104)</f>
        <v>0</v>
      </c>
      <c r="AJ107" s="150">
        <f>SUM(-AH107,AI107)+Tabla3[[#This Row],[Saldo28]]</f>
        <v>2.3712354931888058E-2</v>
      </c>
      <c r="AK107" s="122">
        <f>SUM('Dic 25'!L104)</f>
        <v>0</v>
      </c>
      <c r="AL107" s="108">
        <f>SUM('Pago Cuota MC 2025'!Q104)</f>
        <v>0</v>
      </c>
      <c r="AM107" s="123">
        <f>SUM(-AK107,AL107)+Tabla3[[#This Row],[Saldo31]]</f>
        <v>2.3712354931888058E-2</v>
      </c>
      <c r="AN107" s="130">
        <f t="shared" si="7"/>
        <v>2.3712354931888058E-2</v>
      </c>
      <c r="AO107" s="29"/>
      <c r="AP107" s="29"/>
      <c r="AQ107" s="106" t="s">
        <v>12</v>
      </c>
    </row>
    <row r="108" spans="1:44" ht="16.149999999999999" thickBot="1" x14ac:dyDescent="0.5">
      <c r="A108" s="281"/>
      <c r="B108" s="16" t="s">
        <v>8</v>
      </c>
      <c r="C108" s="116">
        <v>103</v>
      </c>
      <c r="D108" s="118">
        <f>SUM('Ene 25'!L105)-('Pago Cuota MC 2024'!F105)</f>
        <v>-35.732636142886747</v>
      </c>
      <c r="E108" s="108">
        <f>SUM('Pago Cuota MC 2025'!F105)</f>
        <v>0</v>
      </c>
      <c r="F108" s="119">
        <f t="shared" si="6"/>
        <v>35.732636142886747</v>
      </c>
      <c r="G108" s="118">
        <f>SUM('Feb 25'!L105)</f>
        <v>371.27450553261184</v>
      </c>
      <c r="H108" s="108">
        <f>SUM('Pago Cuota MC 2025'!G105)</f>
        <v>0</v>
      </c>
      <c r="I108" s="119">
        <f>SUM(-G108,H108)+Tabla3[[#This Row],[Saldo]]</f>
        <v>-335.54186938972509</v>
      </c>
      <c r="J108" s="118">
        <f>SUM('Mar 25'!L105)</f>
        <v>349.07304733369676</v>
      </c>
      <c r="K108" s="108">
        <f>SUM('Pago Cuota MC 2025'!H105)</f>
        <v>0</v>
      </c>
      <c r="L108" s="119">
        <f>SUM(-J108,K108)+Tabla3[[#This Row],[Saldo4]]</f>
        <v>-684.61491672342186</v>
      </c>
      <c r="M108" s="122">
        <f>SUM('Abr 25'!L105)</f>
        <v>0</v>
      </c>
      <c r="N108" s="108">
        <f>SUM('Pago Cuota MC 2025'!I105)</f>
        <v>0</v>
      </c>
      <c r="O108" s="119">
        <f>SUM(-M108,N108)+Tabla3[[#This Row],[Saldo7]]</f>
        <v>-684.61491672342186</v>
      </c>
      <c r="P108" s="122">
        <f>SUM('May 25'!L105)</f>
        <v>0</v>
      </c>
      <c r="Q108" s="108">
        <f>SUM('Pago Cuota MC 2025'!J105)</f>
        <v>0</v>
      </c>
      <c r="R108" s="119">
        <f>SUM(-P108,Q108)+Tabla3[[#This Row],[Saldo13]]</f>
        <v>-684.61491672342186</v>
      </c>
      <c r="S108" s="122">
        <f>SUM('Jun 25'!L105)</f>
        <v>0</v>
      </c>
      <c r="T108" s="108">
        <f>SUM('Pago Cuota MC 2025'!K105)</f>
        <v>0</v>
      </c>
      <c r="U108" s="119">
        <f>SUM(-S108,T108)+Tabla3[[#This Row],[Saldo132]]</f>
        <v>-684.61491672342186</v>
      </c>
      <c r="V108" s="122">
        <f>SUM('Jul 25'!L105)</f>
        <v>0</v>
      </c>
      <c r="W108" s="108">
        <f>SUM('Pago Cuota MC 2025'!L105)</f>
        <v>0</v>
      </c>
      <c r="X108" s="119">
        <f>SUM(-V108,W108)+Tabla3[[#This Row],[Saldo16]]</f>
        <v>-684.61491672342186</v>
      </c>
      <c r="Y108" s="122">
        <f>SUM('Ago 25'!L105)</f>
        <v>0</v>
      </c>
      <c r="Z108" s="108">
        <f>SUM('Pago Cuota MC 2025'!M105)</f>
        <v>0</v>
      </c>
      <c r="AA108" s="119">
        <f>SUM(-Y108,Z108)+Tabla3[[#This Row],[Saldo19]]</f>
        <v>-684.61491672342186</v>
      </c>
      <c r="AB108" s="122">
        <f>SUM('Sep 25'!L105)</f>
        <v>0</v>
      </c>
      <c r="AC108" s="108">
        <f>SUM('Pago Cuota MC 2025'!N105)</f>
        <v>0</v>
      </c>
      <c r="AD108" s="119">
        <f>SUM(-AB108,AC108)+Tabla3[[#This Row],[Saldo22]]</f>
        <v>-684.61491672342186</v>
      </c>
      <c r="AE108" s="122">
        <f>SUM('Oct 25'!L105)</f>
        <v>0</v>
      </c>
      <c r="AF108" s="108">
        <f>SUM('Pago Cuota MC 2025'!O105)</f>
        <v>0</v>
      </c>
      <c r="AG108" s="147">
        <f>SUM(-AE108,AF108)+Tabla3[[#This Row],[Saldo25]]</f>
        <v>-684.61491672342186</v>
      </c>
      <c r="AH108" s="122">
        <f>SUM('Nov 25'!L105)</f>
        <v>0</v>
      </c>
      <c r="AI108" s="108">
        <f>SUM('Pago Cuota MC 2025'!P105)</f>
        <v>0</v>
      </c>
      <c r="AJ108" s="150">
        <f>SUM(-AH108,AI108)+Tabla3[[#This Row],[Saldo28]]</f>
        <v>-684.61491672342186</v>
      </c>
      <c r="AK108" s="122">
        <f>SUM('Dic 25'!L105)</f>
        <v>0</v>
      </c>
      <c r="AL108" s="108">
        <f>SUM('Pago Cuota MC 2025'!Q105)</f>
        <v>0</v>
      </c>
      <c r="AM108" s="123">
        <f>SUM(-AK108,AL108)+Tabla3[[#This Row],[Saldo31]]</f>
        <v>-684.61491672342186</v>
      </c>
      <c r="AN108" s="130">
        <f t="shared" si="7"/>
        <v>-684.61491672342186</v>
      </c>
      <c r="AO108" s="29"/>
      <c r="AP108" s="29"/>
      <c r="AQ108" s="106">
        <f>SUM(Tabla3[[#This Row],[Saldo Anual]])</f>
        <v>-684.61491672342186</v>
      </c>
    </row>
    <row r="109" spans="1:44" ht="16.149999999999999" thickBot="1" x14ac:dyDescent="0.5">
      <c r="A109" s="281"/>
      <c r="B109" s="16" t="s">
        <v>8</v>
      </c>
      <c r="C109" s="116">
        <v>104</v>
      </c>
      <c r="D109" s="118">
        <f>SUM('Ene 25'!L106)-('Pago Cuota MC 2024'!F106)</f>
        <v>310.68730057451421</v>
      </c>
      <c r="E109" s="108">
        <f>SUM('Pago Cuota MC 2025'!F106)</f>
        <v>310.69</v>
      </c>
      <c r="F109" s="119">
        <f t="shared" si="6"/>
        <v>2.6994254857868327E-3</v>
      </c>
      <c r="G109" s="118">
        <f>SUM('Feb 25'!L106)</f>
        <v>320.83289658929084</v>
      </c>
      <c r="H109" s="108">
        <f>SUM('Pago Cuota MC 2025'!G106)</f>
        <v>320.83</v>
      </c>
      <c r="I109" s="119">
        <f>SUM(-G109,H109)+Tabla3[[#This Row],[Saldo]]</f>
        <v>-1.9716380506906717E-4</v>
      </c>
      <c r="J109" s="118">
        <f>SUM('Mar 25'!L106)</f>
        <v>335.88609040894215</v>
      </c>
      <c r="K109" s="108">
        <f>SUM('Pago Cuota MC 2025'!H106)</f>
        <v>0</v>
      </c>
      <c r="L109" s="119">
        <f>SUM(-J109,K109)+Tabla3[[#This Row],[Saldo4]]</f>
        <v>-335.88628757274722</v>
      </c>
      <c r="M109" s="122">
        <f>SUM('Abr 25'!L106)</f>
        <v>0</v>
      </c>
      <c r="N109" s="108">
        <f>SUM('Pago Cuota MC 2025'!I106)</f>
        <v>0</v>
      </c>
      <c r="O109" s="119">
        <f>SUM(-M109,N109)+Tabla3[[#This Row],[Saldo7]]</f>
        <v>-335.88628757274722</v>
      </c>
      <c r="P109" s="122">
        <f>SUM('May 25'!L106)</f>
        <v>0</v>
      </c>
      <c r="Q109" s="108">
        <f>SUM('Pago Cuota MC 2025'!J106)</f>
        <v>0</v>
      </c>
      <c r="R109" s="119">
        <f>SUM(-P109,Q109)+Tabla3[[#This Row],[Saldo13]]</f>
        <v>-335.88628757274722</v>
      </c>
      <c r="S109" s="122">
        <f>SUM('Jun 25'!L106)</f>
        <v>0</v>
      </c>
      <c r="T109" s="108">
        <f>SUM('Pago Cuota MC 2025'!K106)</f>
        <v>0</v>
      </c>
      <c r="U109" s="119">
        <f>SUM(-S109,T109)+Tabla3[[#This Row],[Saldo132]]</f>
        <v>-335.88628757274722</v>
      </c>
      <c r="V109" s="122">
        <f>SUM('Jul 25'!L106)</f>
        <v>0</v>
      </c>
      <c r="W109" s="108">
        <f>SUM('Pago Cuota MC 2025'!L106)</f>
        <v>0</v>
      </c>
      <c r="X109" s="119">
        <f>SUM(-V109,W109)+Tabla3[[#This Row],[Saldo16]]</f>
        <v>-335.88628757274722</v>
      </c>
      <c r="Y109" s="122">
        <f>SUM('Ago 25'!L106)</f>
        <v>0</v>
      </c>
      <c r="Z109" s="108">
        <f>SUM('Pago Cuota MC 2025'!M106)</f>
        <v>0</v>
      </c>
      <c r="AA109" s="119">
        <f>SUM(-Y109,Z109)+Tabla3[[#This Row],[Saldo19]]</f>
        <v>-335.88628757274722</v>
      </c>
      <c r="AB109" s="122">
        <f>SUM('Sep 25'!L106)</f>
        <v>0</v>
      </c>
      <c r="AC109" s="108">
        <f>SUM('Pago Cuota MC 2025'!N106)</f>
        <v>0</v>
      </c>
      <c r="AD109" s="119">
        <f>SUM(-AB109,AC109)+Tabla3[[#This Row],[Saldo22]]</f>
        <v>-335.88628757274722</v>
      </c>
      <c r="AE109" s="122">
        <f>SUM('Oct 25'!L106)</f>
        <v>0</v>
      </c>
      <c r="AF109" s="108">
        <f>SUM('Pago Cuota MC 2025'!O106)</f>
        <v>0</v>
      </c>
      <c r="AG109" s="147">
        <f>SUM(-AE109,AF109)+Tabla3[[#This Row],[Saldo25]]</f>
        <v>-335.88628757274722</v>
      </c>
      <c r="AH109" s="122">
        <f>SUM('Nov 25'!L106)</f>
        <v>0</v>
      </c>
      <c r="AI109" s="108">
        <f>SUM('Pago Cuota MC 2025'!P106)</f>
        <v>0</v>
      </c>
      <c r="AJ109" s="150">
        <f>SUM(-AH109,AI109)+Tabla3[[#This Row],[Saldo28]]</f>
        <v>-335.88628757274722</v>
      </c>
      <c r="AK109" s="122">
        <f>SUM('Dic 25'!L106)</f>
        <v>0</v>
      </c>
      <c r="AL109" s="108">
        <f>SUM('Pago Cuota MC 2025'!Q106)</f>
        <v>0</v>
      </c>
      <c r="AM109" s="123">
        <f>SUM(-AK109,AL109)+Tabla3[[#This Row],[Saldo31]]</f>
        <v>-335.88628757274722</v>
      </c>
      <c r="AN109" s="130">
        <f t="shared" si="7"/>
        <v>-335.88628757274722</v>
      </c>
      <c r="AO109" s="29"/>
      <c r="AP109" s="29"/>
      <c r="AQ109" s="106">
        <f>SUM(Tabla3[[#This Row],[Saldo Anual]])</f>
        <v>-335.88628757274722</v>
      </c>
    </row>
    <row r="110" spans="1:44" ht="16.149999999999999" thickBot="1" x14ac:dyDescent="0.5">
      <c r="A110" s="281"/>
      <c r="B110" s="16" t="s">
        <v>8</v>
      </c>
      <c r="C110" s="116">
        <v>201</v>
      </c>
      <c r="D110" s="118">
        <f>SUM('Ene 25'!L107)-('Pago Cuota MC 2024'!F107)</f>
        <v>313.01841483436334</v>
      </c>
      <c r="E110" s="108">
        <f>SUM('Pago Cuota MC 2025'!F107)</f>
        <v>0</v>
      </c>
      <c r="F110" s="119">
        <f t="shared" si="6"/>
        <v>-313.01841483436334</v>
      </c>
      <c r="G110" s="118">
        <f>SUM('Feb 25'!L107)</f>
        <v>359.93714039447451</v>
      </c>
      <c r="H110" s="108">
        <f>SUM('Pago Cuota MC 2025'!G107)</f>
        <v>672.96</v>
      </c>
      <c r="I110" s="119">
        <f>SUM(-G110,H110)+Tabla3[[#This Row],[Saldo]]</f>
        <v>4.4447711621842245E-3</v>
      </c>
      <c r="J110" s="118">
        <f>SUM('Mar 25'!L107)</f>
        <v>357.5613320119956</v>
      </c>
      <c r="K110" s="108">
        <f>SUM('Pago Cuota MC 2025'!H107)</f>
        <v>0</v>
      </c>
      <c r="L110" s="119">
        <f>SUM(-J110,K110)+Tabla3[[#This Row],[Saldo4]]</f>
        <v>-357.55688724083342</v>
      </c>
      <c r="M110" s="122">
        <f>SUM('Abr 25'!L107)</f>
        <v>0</v>
      </c>
      <c r="N110" s="108">
        <f>SUM('Pago Cuota MC 2025'!I107)</f>
        <v>0</v>
      </c>
      <c r="O110" s="119">
        <f>SUM(-M110,N110)+Tabla3[[#This Row],[Saldo7]]</f>
        <v>-357.55688724083342</v>
      </c>
      <c r="P110" s="122">
        <f>SUM('May 25'!L107)</f>
        <v>0</v>
      </c>
      <c r="Q110" s="108">
        <f>SUM('Pago Cuota MC 2025'!J107)</f>
        <v>0</v>
      </c>
      <c r="R110" s="119">
        <f>SUM(-P110,Q110)+Tabla3[[#This Row],[Saldo13]]</f>
        <v>-357.55688724083342</v>
      </c>
      <c r="S110" s="122">
        <f>SUM('Jun 25'!L107)</f>
        <v>0</v>
      </c>
      <c r="T110" s="108">
        <f>SUM('Pago Cuota MC 2025'!K107)</f>
        <v>0</v>
      </c>
      <c r="U110" s="119">
        <f>SUM(-S110,T110)+Tabla3[[#This Row],[Saldo132]]</f>
        <v>-357.55688724083342</v>
      </c>
      <c r="V110" s="122">
        <f>SUM('Jul 25'!L107)</f>
        <v>0</v>
      </c>
      <c r="W110" s="108">
        <f>SUM('Pago Cuota MC 2025'!L107)</f>
        <v>0</v>
      </c>
      <c r="X110" s="119">
        <f>SUM(-V110,W110)+Tabla3[[#This Row],[Saldo16]]</f>
        <v>-357.55688724083342</v>
      </c>
      <c r="Y110" s="122">
        <f>SUM('Ago 25'!L107)</f>
        <v>0</v>
      </c>
      <c r="Z110" s="108">
        <f>SUM('Pago Cuota MC 2025'!M107)</f>
        <v>0</v>
      </c>
      <c r="AA110" s="119">
        <f>SUM(-Y110,Z110)+Tabla3[[#This Row],[Saldo19]]</f>
        <v>-357.55688724083342</v>
      </c>
      <c r="AB110" s="122">
        <f>SUM('Sep 25'!L107)</f>
        <v>0</v>
      </c>
      <c r="AC110" s="108">
        <f>SUM('Pago Cuota MC 2025'!N107)</f>
        <v>0</v>
      </c>
      <c r="AD110" s="119">
        <f>SUM(-AB110,AC110)+Tabla3[[#This Row],[Saldo22]]</f>
        <v>-357.55688724083342</v>
      </c>
      <c r="AE110" s="122">
        <f>SUM('Oct 25'!L107)</f>
        <v>0</v>
      </c>
      <c r="AF110" s="108">
        <f>SUM('Pago Cuota MC 2025'!O107)</f>
        <v>0</v>
      </c>
      <c r="AG110" s="147">
        <f>SUM(-AE110,AF110)+Tabla3[[#This Row],[Saldo25]]</f>
        <v>-357.55688724083342</v>
      </c>
      <c r="AH110" s="122">
        <f>SUM('Nov 25'!L107)</f>
        <v>0</v>
      </c>
      <c r="AI110" s="108">
        <f>SUM('Pago Cuota MC 2025'!P107)</f>
        <v>0</v>
      </c>
      <c r="AJ110" s="150">
        <f>SUM(-AH110,AI110)+Tabla3[[#This Row],[Saldo28]]</f>
        <v>-357.55688724083342</v>
      </c>
      <c r="AK110" s="122">
        <f>SUM('Dic 25'!L107)</f>
        <v>0</v>
      </c>
      <c r="AL110" s="108">
        <f>SUM('Pago Cuota MC 2025'!Q107)</f>
        <v>0</v>
      </c>
      <c r="AM110" s="123">
        <f>SUM(-AK110,AL110)+Tabla3[[#This Row],[Saldo31]]</f>
        <v>-357.55688724083342</v>
      </c>
      <c r="AN110" s="130">
        <f t="shared" si="7"/>
        <v>-357.55688724083342</v>
      </c>
      <c r="AO110" s="29"/>
      <c r="AP110" s="29"/>
      <c r="AQ110" s="106">
        <f>SUM(Tabla3[[#This Row],[Saldo Anual]])</f>
        <v>-357.55688724083342</v>
      </c>
    </row>
    <row r="111" spans="1:44" ht="16.149999999999999" thickBot="1" x14ac:dyDescent="0.5">
      <c r="A111" s="281"/>
      <c r="B111" s="16" t="s">
        <v>8</v>
      </c>
      <c r="C111" s="116">
        <v>202</v>
      </c>
      <c r="D111" s="118">
        <f>SUM('Ene 25'!L108)-('Pago Cuota MC 2024'!F108)</f>
        <v>-3.5167301054457312E-3</v>
      </c>
      <c r="E111" s="108">
        <f>SUM('Pago Cuota MC 2025'!F108)</f>
        <v>0</v>
      </c>
      <c r="F111" s="119">
        <f t="shared" si="6"/>
        <v>3.5167301054457312E-3</v>
      </c>
      <c r="G111" s="118">
        <f>SUM('Feb 25'!L108)</f>
        <v>408.00016645542587</v>
      </c>
      <c r="H111" s="108">
        <f>SUM('Pago Cuota MC 2025'!G108)</f>
        <v>408</v>
      </c>
      <c r="I111" s="119">
        <f>SUM(-G111,H111)+Tabla3[[#This Row],[Saldo]]</f>
        <v>3.3502746795761595E-3</v>
      </c>
      <c r="J111" s="118">
        <f>SUM('Mar 25'!L108)</f>
        <v>411.49565982006538</v>
      </c>
      <c r="K111" s="108">
        <f>SUM('Pago Cuota MC 2025'!H108)</f>
        <v>0</v>
      </c>
      <c r="L111" s="119">
        <f>SUM(-J111,K111)+Tabla3[[#This Row],[Saldo4]]</f>
        <v>-411.49230954538581</v>
      </c>
      <c r="M111" s="122">
        <f>SUM('Abr 25'!L108)</f>
        <v>0</v>
      </c>
      <c r="N111" s="108">
        <f>SUM('Pago Cuota MC 2025'!I108)</f>
        <v>0</v>
      </c>
      <c r="O111" s="119">
        <f>SUM(-M111,N111)+Tabla3[[#This Row],[Saldo7]]</f>
        <v>-411.49230954538581</v>
      </c>
      <c r="P111" s="122">
        <f>SUM('May 25'!L108)</f>
        <v>0</v>
      </c>
      <c r="Q111" s="108">
        <f>SUM('Pago Cuota MC 2025'!J108)</f>
        <v>0</v>
      </c>
      <c r="R111" s="119">
        <f>SUM(-P111,Q111)+Tabla3[[#This Row],[Saldo13]]</f>
        <v>-411.49230954538581</v>
      </c>
      <c r="S111" s="122">
        <f>SUM('Jun 25'!L108)</f>
        <v>0</v>
      </c>
      <c r="T111" s="108">
        <f>SUM('Pago Cuota MC 2025'!K108)</f>
        <v>0</v>
      </c>
      <c r="U111" s="119">
        <f>SUM(-S111,T111)+Tabla3[[#This Row],[Saldo132]]</f>
        <v>-411.49230954538581</v>
      </c>
      <c r="V111" s="122">
        <f>SUM('Jul 25'!L108)</f>
        <v>0</v>
      </c>
      <c r="W111" s="108">
        <f>SUM('Pago Cuota MC 2025'!L108)</f>
        <v>0</v>
      </c>
      <c r="X111" s="119">
        <f>SUM(-V111,W111)+Tabla3[[#This Row],[Saldo16]]</f>
        <v>-411.49230954538581</v>
      </c>
      <c r="Y111" s="122">
        <f>SUM('Ago 25'!L108)</f>
        <v>0</v>
      </c>
      <c r="Z111" s="108">
        <f>SUM('Pago Cuota MC 2025'!M108)</f>
        <v>0</v>
      </c>
      <c r="AA111" s="119">
        <f>SUM(-Y111,Z111)+Tabla3[[#This Row],[Saldo19]]</f>
        <v>-411.49230954538581</v>
      </c>
      <c r="AB111" s="122">
        <f>SUM('Sep 25'!L108)</f>
        <v>0</v>
      </c>
      <c r="AC111" s="108">
        <f>SUM('Pago Cuota MC 2025'!N108)</f>
        <v>0</v>
      </c>
      <c r="AD111" s="119">
        <f>SUM(-AB111,AC111)+Tabla3[[#This Row],[Saldo22]]</f>
        <v>-411.49230954538581</v>
      </c>
      <c r="AE111" s="122">
        <f>SUM('Oct 25'!L108)</f>
        <v>0</v>
      </c>
      <c r="AF111" s="108">
        <f>SUM('Pago Cuota MC 2025'!O108)</f>
        <v>0</v>
      </c>
      <c r="AG111" s="147">
        <f>SUM(-AE111,AF111)+Tabla3[[#This Row],[Saldo25]]</f>
        <v>-411.49230954538581</v>
      </c>
      <c r="AH111" s="122">
        <f>SUM('Nov 25'!L108)</f>
        <v>0</v>
      </c>
      <c r="AI111" s="108">
        <f>SUM('Pago Cuota MC 2025'!P108)</f>
        <v>0</v>
      </c>
      <c r="AJ111" s="150">
        <f>SUM(-AH111,AI111)+Tabla3[[#This Row],[Saldo28]]</f>
        <v>-411.49230954538581</v>
      </c>
      <c r="AK111" s="122">
        <f>SUM('Dic 25'!L108)</f>
        <v>0</v>
      </c>
      <c r="AL111" s="108">
        <f>SUM('Pago Cuota MC 2025'!Q108)</f>
        <v>0</v>
      </c>
      <c r="AM111" s="123">
        <f>SUM(-AK111,AL111)+Tabla3[[#This Row],[Saldo31]]</f>
        <v>-411.49230954538581</v>
      </c>
      <c r="AN111" s="130">
        <f t="shared" si="7"/>
        <v>-411.49230954538581</v>
      </c>
      <c r="AO111" s="29"/>
      <c r="AP111" s="29"/>
      <c r="AQ111" s="106">
        <f>SUM(Tabla3[[#This Row],[Saldo Anual]])</f>
        <v>-411.49230954538581</v>
      </c>
    </row>
    <row r="112" spans="1:44" ht="16.149999999999999" thickBot="1" x14ac:dyDescent="0.5">
      <c r="A112" s="281"/>
      <c r="B112" s="16" t="s">
        <v>8</v>
      </c>
      <c r="C112" s="116">
        <v>203</v>
      </c>
      <c r="D112" s="118">
        <f>SUM('Ene 25'!L109)-('Pago Cuota MC 2024'!F109)</f>
        <v>315.98583006129383</v>
      </c>
      <c r="E112" s="108">
        <f>SUM('Pago Cuota MC 2025'!F109)</f>
        <v>315.99</v>
      </c>
      <c r="F112" s="119">
        <f t="shared" si="6"/>
        <v>4.1699387061839843E-3</v>
      </c>
      <c r="G112" s="118">
        <f>SUM('Feb 25'!L109)</f>
        <v>364.82126044574198</v>
      </c>
      <c r="H112" s="108">
        <f>SUM('Pago Cuota MC 2025'!G109)</f>
        <v>364.82</v>
      </c>
      <c r="I112" s="119">
        <f>SUM(-G112,H112)+Tabla3[[#This Row],[Saldo]]</f>
        <v>2.9094929641928502E-3</v>
      </c>
      <c r="J112" s="118">
        <f>SUM('Mar 25'!L109)</f>
        <v>365.30839149945467</v>
      </c>
      <c r="K112" s="108">
        <f>SUM('Pago Cuota MC 2025'!H109)</f>
        <v>0</v>
      </c>
      <c r="L112" s="119">
        <f>SUM(-J112,K112)+Tabla3[[#This Row],[Saldo4]]</f>
        <v>-365.30548200649048</v>
      </c>
      <c r="M112" s="122">
        <f>SUM('Abr 25'!L109)</f>
        <v>0</v>
      </c>
      <c r="N112" s="108">
        <f>SUM('Pago Cuota MC 2025'!I109)</f>
        <v>0</v>
      </c>
      <c r="O112" s="119">
        <f>SUM(-M112,N112)+Tabla3[[#This Row],[Saldo7]]</f>
        <v>-365.30548200649048</v>
      </c>
      <c r="P112" s="122">
        <f>SUM('May 25'!L109)</f>
        <v>0</v>
      </c>
      <c r="Q112" s="108">
        <f>SUM('Pago Cuota MC 2025'!J109)</f>
        <v>0</v>
      </c>
      <c r="R112" s="119">
        <f>SUM(-P112,Q112)+Tabla3[[#This Row],[Saldo13]]</f>
        <v>-365.30548200649048</v>
      </c>
      <c r="S112" s="122">
        <f>SUM('Jun 25'!L109)</f>
        <v>0</v>
      </c>
      <c r="T112" s="108">
        <f>SUM('Pago Cuota MC 2025'!K109)</f>
        <v>0</v>
      </c>
      <c r="U112" s="119">
        <f>SUM(-S112,T112)+Tabla3[[#This Row],[Saldo132]]</f>
        <v>-365.30548200649048</v>
      </c>
      <c r="V112" s="122">
        <f>SUM('Jul 25'!L109)</f>
        <v>0</v>
      </c>
      <c r="W112" s="108">
        <f>SUM('Pago Cuota MC 2025'!L109)</f>
        <v>0</v>
      </c>
      <c r="X112" s="119">
        <f>SUM(-V112,W112)+Tabla3[[#This Row],[Saldo16]]</f>
        <v>-365.30548200649048</v>
      </c>
      <c r="Y112" s="122">
        <f>SUM('Ago 25'!L109)</f>
        <v>0</v>
      </c>
      <c r="Z112" s="108">
        <f>SUM('Pago Cuota MC 2025'!M109)</f>
        <v>0</v>
      </c>
      <c r="AA112" s="119">
        <f>SUM(-Y112,Z112)+Tabla3[[#This Row],[Saldo19]]</f>
        <v>-365.30548200649048</v>
      </c>
      <c r="AB112" s="122">
        <f>SUM('Sep 25'!L109)</f>
        <v>0</v>
      </c>
      <c r="AC112" s="108">
        <f>SUM('Pago Cuota MC 2025'!N109)</f>
        <v>0</v>
      </c>
      <c r="AD112" s="119">
        <f>SUM(-AB112,AC112)+Tabla3[[#This Row],[Saldo22]]</f>
        <v>-365.30548200649048</v>
      </c>
      <c r="AE112" s="122">
        <f>SUM('Oct 25'!L109)</f>
        <v>0</v>
      </c>
      <c r="AF112" s="108">
        <f>SUM('Pago Cuota MC 2025'!O109)</f>
        <v>0</v>
      </c>
      <c r="AG112" s="147">
        <f>SUM(-AE112,AF112)+Tabla3[[#This Row],[Saldo25]]</f>
        <v>-365.30548200649048</v>
      </c>
      <c r="AH112" s="122">
        <f>SUM('Nov 25'!L109)</f>
        <v>0</v>
      </c>
      <c r="AI112" s="108">
        <f>SUM('Pago Cuota MC 2025'!P109)</f>
        <v>0</v>
      </c>
      <c r="AJ112" s="150">
        <f>SUM(-AH112,AI112)+Tabla3[[#This Row],[Saldo28]]</f>
        <v>-365.30548200649048</v>
      </c>
      <c r="AK112" s="122">
        <f>SUM('Dic 25'!L109)</f>
        <v>0</v>
      </c>
      <c r="AL112" s="108">
        <f>SUM('Pago Cuota MC 2025'!Q109)</f>
        <v>0</v>
      </c>
      <c r="AM112" s="123">
        <f>SUM(-AK112,AL112)+Tabla3[[#This Row],[Saldo31]]</f>
        <v>-365.30548200649048</v>
      </c>
      <c r="AN112" s="130">
        <f t="shared" si="7"/>
        <v>-365.30548200649048</v>
      </c>
      <c r="AO112" s="29"/>
      <c r="AP112" s="29"/>
      <c r="AQ112" s="106">
        <f>SUM(Tabla3[[#This Row],[Saldo Anual]])</f>
        <v>-365.30548200649048</v>
      </c>
    </row>
    <row r="113" spans="1:44" ht="16.149999999999999" thickBot="1" x14ac:dyDescent="0.5">
      <c r="A113" s="281"/>
      <c r="B113" s="16" t="s">
        <v>8</v>
      </c>
      <c r="C113" s="116">
        <v>204</v>
      </c>
      <c r="D113" s="118">
        <f>SUM('Ene 25'!L110)-('Pago Cuota MC 2024'!F110)</f>
        <v>330.27258351197594</v>
      </c>
      <c r="E113" s="108">
        <f>SUM('Pago Cuota MC 2025'!F110)</f>
        <v>330.27</v>
      </c>
      <c r="F113" s="119">
        <f t="shared" si="6"/>
        <v>-2.5835119759562986E-3</v>
      </c>
      <c r="G113" s="118">
        <f>SUM('Feb 25'!L110)</f>
        <v>414.37415819567082</v>
      </c>
      <c r="H113" s="108">
        <f>SUM('Pago Cuota MC 2025'!G110)</f>
        <v>0</v>
      </c>
      <c r="I113" s="119">
        <f>SUM(-G113,H113)+Tabla3[[#This Row],[Saldo]]</f>
        <v>-414.37674170764677</v>
      </c>
      <c r="J113" s="118">
        <f>SUM('Mar 25'!L110)</f>
        <v>407.75787083424206</v>
      </c>
      <c r="K113" s="108">
        <f>SUM('Pago Cuota MC 2025'!H110)</f>
        <v>0</v>
      </c>
      <c r="L113" s="119">
        <f>SUM(-J113,K113)+Tabla3[[#This Row],[Saldo4]]</f>
        <v>-822.13461254188883</v>
      </c>
      <c r="M113" s="122">
        <f>SUM('Abr 25'!L110)</f>
        <v>0</v>
      </c>
      <c r="N113" s="108">
        <f>SUM('Pago Cuota MC 2025'!I110)</f>
        <v>0</v>
      </c>
      <c r="O113" s="119">
        <f>SUM(-M113,N113)+Tabla3[[#This Row],[Saldo7]]</f>
        <v>-822.13461254188883</v>
      </c>
      <c r="P113" s="122">
        <f>SUM('May 25'!L110)</f>
        <v>0</v>
      </c>
      <c r="Q113" s="108">
        <f>SUM('Pago Cuota MC 2025'!J110)</f>
        <v>0</v>
      </c>
      <c r="R113" s="119">
        <f>SUM(-P113,Q113)+Tabla3[[#This Row],[Saldo13]]</f>
        <v>-822.13461254188883</v>
      </c>
      <c r="S113" s="122">
        <f>SUM('Jun 25'!L110)</f>
        <v>0</v>
      </c>
      <c r="T113" s="108">
        <f>SUM('Pago Cuota MC 2025'!K110)</f>
        <v>0</v>
      </c>
      <c r="U113" s="119">
        <f>SUM(-S113,T113)+Tabla3[[#This Row],[Saldo132]]</f>
        <v>-822.13461254188883</v>
      </c>
      <c r="V113" s="122">
        <f>SUM('Jul 25'!L110)</f>
        <v>0</v>
      </c>
      <c r="W113" s="108">
        <f>SUM('Pago Cuota MC 2025'!L110)</f>
        <v>0</v>
      </c>
      <c r="X113" s="119">
        <f>SUM(-V113,W113)+Tabla3[[#This Row],[Saldo16]]</f>
        <v>-822.13461254188883</v>
      </c>
      <c r="Y113" s="122">
        <f>SUM('Ago 25'!L110)</f>
        <v>0</v>
      </c>
      <c r="Z113" s="108">
        <f>SUM('Pago Cuota MC 2025'!M110)</f>
        <v>0</v>
      </c>
      <c r="AA113" s="119">
        <f>SUM(-Y113,Z113)+Tabla3[[#This Row],[Saldo19]]</f>
        <v>-822.13461254188883</v>
      </c>
      <c r="AB113" s="122">
        <f>SUM('Sep 25'!L110)</f>
        <v>0</v>
      </c>
      <c r="AC113" s="108">
        <f>SUM('Pago Cuota MC 2025'!N110)</f>
        <v>0</v>
      </c>
      <c r="AD113" s="119">
        <f>SUM(-AB113,AC113)+Tabla3[[#This Row],[Saldo22]]</f>
        <v>-822.13461254188883</v>
      </c>
      <c r="AE113" s="122">
        <f>SUM('Oct 25'!L110)</f>
        <v>0</v>
      </c>
      <c r="AF113" s="108">
        <f>SUM('Pago Cuota MC 2025'!O110)</f>
        <v>0</v>
      </c>
      <c r="AG113" s="147">
        <f>SUM(-AE113,AF113)+Tabla3[[#This Row],[Saldo25]]</f>
        <v>-822.13461254188883</v>
      </c>
      <c r="AH113" s="122">
        <f>SUM('Nov 25'!L110)</f>
        <v>0</v>
      </c>
      <c r="AI113" s="108">
        <f>SUM('Pago Cuota MC 2025'!P110)</f>
        <v>0</v>
      </c>
      <c r="AJ113" s="150">
        <f>SUM(-AH113,AI113)+Tabla3[[#This Row],[Saldo28]]</f>
        <v>-822.13461254188883</v>
      </c>
      <c r="AK113" s="122">
        <f>SUM('Dic 25'!L110)</f>
        <v>0</v>
      </c>
      <c r="AL113" s="108">
        <f>SUM('Pago Cuota MC 2025'!Q110)</f>
        <v>0</v>
      </c>
      <c r="AM113" s="123">
        <f>SUM(-AK113,AL113)+Tabla3[[#This Row],[Saldo31]]</f>
        <v>-822.13461254188883</v>
      </c>
      <c r="AN113" s="130">
        <f t="shared" si="7"/>
        <v>-822.13461254188883</v>
      </c>
      <c r="AO113" s="29"/>
      <c r="AP113" s="29"/>
      <c r="AQ113" s="106">
        <f>SUM(Tabla3[[#This Row],[Saldo Anual]])</f>
        <v>-822.13461254188883</v>
      </c>
    </row>
    <row r="114" spans="1:44" ht="16.149999999999999" thickBot="1" x14ac:dyDescent="0.5">
      <c r="A114" s="281"/>
      <c r="B114" s="16" t="s">
        <v>8</v>
      </c>
      <c r="C114" s="116">
        <v>301</v>
      </c>
      <c r="D114" s="118">
        <f>SUM('Ene 25'!L111)-('Pago Cuota MC 2024'!F111)</f>
        <v>333.05668747728276</v>
      </c>
      <c r="E114" s="108">
        <f>SUM('Pago Cuota MC 2025'!F111)</f>
        <v>333.06</v>
      </c>
      <c r="F114" s="119">
        <f t="shared" si="6"/>
        <v>3.3125227172376981E-3</v>
      </c>
      <c r="G114" s="118">
        <f>SUM('Feb 25'!L111)</f>
        <v>370.80812017231563</v>
      </c>
      <c r="H114" s="108">
        <f>SUM('Pago Cuota MC 2025'!G111)</f>
        <v>370.8</v>
      </c>
      <c r="I114" s="119">
        <f>SUM(-G114,H114)+Tabla3[[#This Row],[Saldo]]</f>
        <v>-4.8076495983764289E-3</v>
      </c>
      <c r="J114" s="118">
        <f>SUM('Mar 25'!L111)</f>
        <v>368.10583146673929</v>
      </c>
      <c r="K114" s="108">
        <f>SUM('Pago Cuota MC 2025'!H111)</f>
        <v>0</v>
      </c>
      <c r="L114" s="119">
        <f>SUM(-J114,K114)+Tabla3[[#This Row],[Saldo4]]</f>
        <v>-368.11063911633767</v>
      </c>
      <c r="M114" s="122">
        <f>SUM('Abr 25'!L111)</f>
        <v>0</v>
      </c>
      <c r="N114" s="108">
        <f>SUM('Pago Cuota MC 2025'!I111)</f>
        <v>0</v>
      </c>
      <c r="O114" s="119">
        <f>SUM(-M114,N114)+Tabla3[[#This Row],[Saldo7]]</f>
        <v>-368.11063911633767</v>
      </c>
      <c r="P114" s="122">
        <f>SUM('May 25'!L111)</f>
        <v>0</v>
      </c>
      <c r="Q114" s="108">
        <f>SUM('Pago Cuota MC 2025'!J111)</f>
        <v>0</v>
      </c>
      <c r="R114" s="119">
        <f>SUM(-P114,Q114)+Tabla3[[#This Row],[Saldo13]]</f>
        <v>-368.11063911633767</v>
      </c>
      <c r="S114" s="122">
        <f>SUM('Jun 25'!L111)</f>
        <v>0</v>
      </c>
      <c r="T114" s="108">
        <f>SUM('Pago Cuota MC 2025'!K111)</f>
        <v>0</v>
      </c>
      <c r="U114" s="119">
        <f>SUM(-S114,T114)+Tabla3[[#This Row],[Saldo132]]</f>
        <v>-368.11063911633767</v>
      </c>
      <c r="V114" s="122">
        <f>SUM('Jul 25'!L111)</f>
        <v>0</v>
      </c>
      <c r="W114" s="108">
        <f>SUM('Pago Cuota MC 2025'!L111)</f>
        <v>0</v>
      </c>
      <c r="X114" s="119">
        <f>SUM(-V114,W114)+Tabla3[[#This Row],[Saldo16]]</f>
        <v>-368.11063911633767</v>
      </c>
      <c r="Y114" s="122">
        <f>SUM('Ago 25'!L111)</f>
        <v>0</v>
      </c>
      <c r="Z114" s="108">
        <f>SUM('Pago Cuota MC 2025'!M111)</f>
        <v>0</v>
      </c>
      <c r="AA114" s="119">
        <f>SUM(-Y114,Z114)+Tabla3[[#This Row],[Saldo19]]</f>
        <v>-368.11063911633767</v>
      </c>
      <c r="AB114" s="122">
        <f>SUM('Sep 25'!L111)</f>
        <v>0</v>
      </c>
      <c r="AC114" s="108">
        <f>SUM('Pago Cuota MC 2025'!N111)</f>
        <v>0</v>
      </c>
      <c r="AD114" s="119">
        <f>SUM(-AB114,AC114)+Tabla3[[#This Row],[Saldo22]]</f>
        <v>-368.11063911633767</v>
      </c>
      <c r="AE114" s="122">
        <f>SUM('Oct 25'!L111)</f>
        <v>0</v>
      </c>
      <c r="AF114" s="108">
        <f>SUM('Pago Cuota MC 2025'!O111)</f>
        <v>0</v>
      </c>
      <c r="AG114" s="147">
        <f>SUM(-AE114,AF114)+Tabla3[[#This Row],[Saldo25]]</f>
        <v>-368.11063911633767</v>
      </c>
      <c r="AH114" s="122">
        <f>SUM('Nov 25'!L111)</f>
        <v>0</v>
      </c>
      <c r="AI114" s="108">
        <f>SUM('Pago Cuota MC 2025'!P111)</f>
        <v>0</v>
      </c>
      <c r="AJ114" s="150">
        <f>SUM(-AH114,AI114)+Tabla3[[#This Row],[Saldo28]]</f>
        <v>-368.11063911633767</v>
      </c>
      <c r="AK114" s="122">
        <f>SUM('Dic 25'!L111)</f>
        <v>0</v>
      </c>
      <c r="AL114" s="108">
        <f>SUM('Pago Cuota MC 2025'!Q111)</f>
        <v>0</v>
      </c>
      <c r="AM114" s="123">
        <f>SUM(-AK114,AL114)+Tabla3[[#This Row],[Saldo31]]</f>
        <v>-368.11063911633767</v>
      </c>
      <c r="AN114" s="130">
        <f t="shared" si="7"/>
        <v>-368.11063911633767</v>
      </c>
      <c r="AO114" s="29"/>
      <c r="AP114" s="29"/>
      <c r="AQ114" s="106">
        <f>SUM(Tabla3[[#This Row],[Saldo Anual]])</f>
        <v>-368.11063911633767</v>
      </c>
    </row>
    <row r="115" spans="1:44" ht="16.149999999999999" thickBot="1" x14ac:dyDescent="0.5">
      <c r="A115" s="281"/>
      <c r="B115" s="16" t="s">
        <v>8</v>
      </c>
      <c r="C115" s="116">
        <v>302</v>
      </c>
      <c r="D115" s="118">
        <f>SUM('Ene 25'!L112)-('Pago Cuota MC 2024'!F112)</f>
        <v>327.36287051607951</v>
      </c>
      <c r="E115" s="108">
        <f>SUM('Pago Cuota MC 2025'!F112)</f>
        <v>0</v>
      </c>
      <c r="F115" s="119">
        <f t="shared" si="6"/>
        <v>-327.36287051607951</v>
      </c>
      <c r="G115" s="118">
        <f>SUM('Feb 25'!L112)</f>
        <v>358.72881926089434</v>
      </c>
      <c r="H115" s="108">
        <f>SUM('Pago Cuota MC 2025'!G112)</f>
        <v>686.09</v>
      </c>
      <c r="I115" s="119">
        <f>SUM(-G115,H115)+Tabla3[[#This Row],[Saldo]]</f>
        <v>-1.6897769738193347E-3</v>
      </c>
      <c r="J115" s="118">
        <f>SUM('Mar 25'!L112)</f>
        <v>357.19935665757902</v>
      </c>
      <c r="K115" s="108">
        <f>SUM('Pago Cuota MC 2025'!H112)</f>
        <v>0</v>
      </c>
      <c r="L115" s="119">
        <f>SUM(-J115,K115)+Tabla3[[#This Row],[Saldo4]]</f>
        <v>-357.20104643455284</v>
      </c>
      <c r="M115" s="122">
        <f>SUM('Abr 25'!L112)</f>
        <v>0</v>
      </c>
      <c r="N115" s="108">
        <f>SUM('Pago Cuota MC 2025'!I112)</f>
        <v>0</v>
      </c>
      <c r="O115" s="119">
        <f>SUM(-M115,N115)+Tabla3[[#This Row],[Saldo7]]</f>
        <v>-357.20104643455284</v>
      </c>
      <c r="P115" s="122">
        <f>SUM('May 25'!L112)</f>
        <v>0</v>
      </c>
      <c r="Q115" s="108">
        <f>SUM('Pago Cuota MC 2025'!J112)</f>
        <v>0</v>
      </c>
      <c r="R115" s="119">
        <f>SUM(-P115,Q115)+Tabla3[[#This Row],[Saldo13]]</f>
        <v>-357.20104643455284</v>
      </c>
      <c r="S115" s="122">
        <f>SUM('Jun 25'!L112)</f>
        <v>0</v>
      </c>
      <c r="T115" s="108">
        <f>SUM('Pago Cuota MC 2025'!K112)</f>
        <v>0</v>
      </c>
      <c r="U115" s="119">
        <f>SUM(-S115,T115)+Tabla3[[#This Row],[Saldo132]]</f>
        <v>-357.20104643455284</v>
      </c>
      <c r="V115" s="122">
        <f>SUM('Jul 25'!L112)</f>
        <v>0</v>
      </c>
      <c r="W115" s="108">
        <f>SUM('Pago Cuota MC 2025'!L112)</f>
        <v>0</v>
      </c>
      <c r="X115" s="119">
        <f>SUM(-V115,W115)+Tabla3[[#This Row],[Saldo16]]</f>
        <v>-357.20104643455284</v>
      </c>
      <c r="Y115" s="122">
        <f>SUM('Ago 25'!L112)</f>
        <v>0</v>
      </c>
      <c r="Z115" s="108">
        <f>SUM('Pago Cuota MC 2025'!M112)</f>
        <v>0</v>
      </c>
      <c r="AA115" s="119">
        <f>SUM(-Y115,Z115)+Tabla3[[#This Row],[Saldo19]]</f>
        <v>-357.20104643455284</v>
      </c>
      <c r="AB115" s="122">
        <f>SUM('Sep 25'!L112)</f>
        <v>0</v>
      </c>
      <c r="AC115" s="108">
        <f>SUM('Pago Cuota MC 2025'!N112)</f>
        <v>0</v>
      </c>
      <c r="AD115" s="119">
        <f>SUM(-AB115,AC115)+Tabla3[[#This Row],[Saldo22]]</f>
        <v>-357.20104643455284</v>
      </c>
      <c r="AE115" s="122">
        <f>SUM('Oct 25'!L112)</f>
        <v>0</v>
      </c>
      <c r="AF115" s="108">
        <f>SUM('Pago Cuota MC 2025'!O112)</f>
        <v>0</v>
      </c>
      <c r="AG115" s="147">
        <f>SUM(-AE115,AF115)+Tabla3[[#This Row],[Saldo25]]</f>
        <v>-357.20104643455284</v>
      </c>
      <c r="AH115" s="122">
        <f>SUM('Nov 25'!L112)</f>
        <v>0</v>
      </c>
      <c r="AI115" s="108">
        <f>SUM('Pago Cuota MC 2025'!P112)</f>
        <v>0</v>
      </c>
      <c r="AJ115" s="150">
        <f>SUM(-AH115,AI115)+Tabla3[[#This Row],[Saldo28]]</f>
        <v>-357.20104643455284</v>
      </c>
      <c r="AK115" s="122">
        <f>SUM('Dic 25'!L112)</f>
        <v>0</v>
      </c>
      <c r="AL115" s="108">
        <f>SUM('Pago Cuota MC 2025'!Q112)</f>
        <v>0</v>
      </c>
      <c r="AM115" s="123">
        <f>SUM(-AK115,AL115)+Tabla3[[#This Row],[Saldo31]]</f>
        <v>-357.20104643455284</v>
      </c>
      <c r="AN115" s="130">
        <f t="shared" si="7"/>
        <v>-357.20104643455284</v>
      </c>
      <c r="AO115" s="29"/>
      <c r="AP115" s="29"/>
      <c r="AQ115" s="106">
        <f>SUM(Tabla3[[#This Row],[Saldo Anual]])</f>
        <v>-357.20104643455284</v>
      </c>
    </row>
    <row r="116" spans="1:44" ht="16.149999999999999" thickBot="1" x14ac:dyDescent="0.5">
      <c r="A116" s="281"/>
      <c r="B116" s="16" t="s">
        <v>8</v>
      </c>
      <c r="C116" s="116">
        <v>303</v>
      </c>
      <c r="D116" s="118">
        <f>SUM('Ene 25'!L113)-('Pago Cuota MC 2024'!F113)</f>
        <v>348.74385637174817</v>
      </c>
      <c r="E116" s="108">
        <f>SUM('Pago Cuota MC 2025'!F113)</f>
        <v>348.74</v>
      </c>
      <c r="F116" s="119">
        <f t="shared" si="6"/>
        <v>-3.8563717481565618E-3</v>
      </c>
      <c r="G116" s="118">
        <f>SUM('Feb 25'!L113)</f>
        <v>426.1093417616064</v>
      </c>
      <c r="H116" s="108">
        <f>SUM('Pago Cuota MC 2025'!G113)</f>
        <v>426.11</v>
      </c>
      <c r="I116" s="119">
        <f>SUM(-G116,H116)+Tabla3[[#This Row],[Saldo]]</f>
        <v>-3.1981333545445523E-3</v>
      </c>
      <c r="J116" s="118">
        <f>SUM('Mar 25'!L113)</f>
        <v>432.56498615594325</v>
      </c>
      <c r="K116" s="108">
        <f>SUM('Pago Cuota MC 2025'!H113)</f>
        <v>432.57</v>
      </c>
      <c r="L116" s="119">
        <f>SUM(-J116,K116)+Tabla3[[#This Row],[Saldo4]]</f>
        <v>1.8157107022034324E-3</v>
      </c>
      <c r="M116" s="122">
        <f>SUM('Abr 25'!L113)</f>
        <v>0</v>
      </c>
      <c r="N116" s="108">
        <f>SUM('Pago Cuota MC 2025'!I113)</f>
        <v>0</v>
      </c>
      <c r="O116" s="119">
        <f>SUM(-M116,N116)+Tabla3[[#This Row],[Saldo7]]</f>
        <v>1.8157107022034324E-3</v>
      </c>
      <c r="P116" s="122">
        <f>SUM('May 25'!L113)</f>
        <v>0</v>
      </c>
      <c r="Q116" s="108">
        <f>SUM('Pago Cuota MC 2025'!J113)</f>
        <v>0</v>
      </c>
      <c r="R116" s="119">
        <f>SUM(-P116,Q116)+Tabla3[[#This Row],[Saldo13]]</f>
        <v>1.8157107022034324E-3</v>
      </c>
      <c r="S116" s="122">
        <f>SUM('Jun 25'!L113)</f>
        <v>0</v>
      </c>
      <c r="T116" s="108">
        <f>SUM('Pago Cuota MC 2025'!K113)</f>
        <v>0</v>
      </c>
      <c r="U116" s="119">
        <f>SUM(-S116,T116)+Tabla3[[#This Row],[Saldo132]]</f>
        <v>1.8157107022034324E-3</v>
      </c>
      <c r="V116" s="122">
        <f>SUM('Jul 25'!L113)</f>
        <v>0</v>
      </c>
      <c r="W116" s="108">
        <f>SUM('Pago Cuota MC 2025'!L113)</f>
        <v>0</v>
      </c>
      <c r="X116" s="119">
        <f>SUM(-V116,W116)+Tabla3[[#This Row],[Saldo16]]</f>
        <v>1.8157107022034324E-3</v>
      </c>
      <c r="Y116" s="122">
        <f>SUM('Ago 25'!L113)</f>
        <v>0</v>
      </c>
      <c r="Z116" s="108">
        <f>SUM('Pago Cuota MC 2025'!M113)</f>
        <v>0</v>
      </c>
      <c r="AA116" s="119">
        <f>SUM(-Y116,Z116)+Tabla3[[#This Row],[Saldo19]]</f>
        <v>1.8157107022034324E-3</v>
      </c>
      <c r="AB116" s="122">
        <f>SUM('Sep 25'!L113)</f>
        <v>0</v>
      </c>
      <c r="AC116" s="108">
        <f>SUM('Pago Cuota MC 2025'!N113)</f>
        <v>0</v>
      </c>
      <c r="AD116" s="119">
        <f>SUM(-AB116,AC116)+Tabla3[[#This Row],[Saldo22]]</f>
        <v>1.8157107022034324E-3</v>
      </c>
      <c r="AE116" s="122">
        <f>SUM('Oct 25'!L113)</f>
        <v>0</v>
      </c>
      <c r="AF116" s="108">
        <f>SUM('Pago Cuota MC 2025'!O113)</f>
        <v>0</v>
      </c>
      <c r="AG116" s="147">
        <f>SUM(-AE116,AF116)+Tabla3[[#This Row],[Saldo25]]</f>
        <v>1.8157107022034324E-3</v>
      </c>
      <c r="AH116" s="122">
        <f>SUM('Nov 25'!L113)</f>
        <v>0</v>
      </c>
      <c r="AI116" s="108">
        <f>SUM('Pago Cuota MC 2025'!P113)</f>
        <v>0</v>
      </c>
      <c r="AJ116" s="150">
        <f>SUM(-AH116,AI116)+Tabla3[[#This Row],[Saldo28]]</f>
        <v>1.8157107022034324E-3</v>
      </c>
      <c r="AK116" s="122">
        <f>SUM('Dic 25'!L113)</f>
        <v>0</v>
      </c>
      <c r="AL116" s="108">
        <f>SUM('Pago Cuota MC 2025'!Q113)</f>
        <v>0</v>
      </c>
      <c r="AM116" s="123">
        <f>SUM(-AK116,AL116)+Tabla3[[#This Row],[Saldo31]]</f>
        <v>1.8157107022034324E-3</v>
      </c>
      <c r="AN116" s="130">
        <f t="shared" si="7"/>
        <v>1.8157107022034324E-3</v>
      </c>
      <c r="AO116" s="29"/>
      <c r="AP116" s="29"/>
      <c r="AQ116" s="106" t="s">
        <v>12</v>
      </c>
    </row>
    <row r="117" spans="1:44" ht="16.149999999999999" thickBot="1" x14ac:dyDescent="0.5">
      <c r="A117" s="281"/>
      <c r="B117" s="16" t="s">
        <v>8</v>
      </c>
      <c r="C117" s="116">
        <v>304</v>
      </c>
      <c r="D117" s="118">
        <f>SUM('Ene 25'!L114)-('Pago Cuota MC 2024'!F114)</f>
        <v>327.52259198987053</v>
      </c>
      <c r="E117" s="108">
        <f>SUM('Pago Cuota MC 2025'!F114)</f>
        <v>0</v>
      </c>
      <c r="F117" s="119">
        <f t="shared" si="6"/>
        <v>-327.52259198987053</v>
      </c>
      <c r="G117" s="118">
        <f>SUM('Feb 25'!L114)</f>
        <v>367.11276913272576</v>
      </c>
      <c r="H117" s="108">
        <f>SUM('Pago Cuota MC 2025'!G114)</f>
        <v>694.64</v>
      </c>
      <c r="I117" s="119">
        <f>SUM(-G117,H117)+Tabla3[[#This Row],[Saldo]]</f>
        <v>4.6388774036927316E-3</v>
      </c>
      <c r="J117" s="118">
        <f>SUM('Mar 25'!L114)</f>
        <v>378.20966527262806</v>
      </c>
      <c r="K117" s="108">
        <f>SUM('Pago Cuota MC 2025'!H114)</f>
        <v>0</v>
      </c>
      <c r="L117" s="119">
        <f>SUM(-J117,K117)+Tabla3[[#This Row],[Saldo4]]</f>
        <v>-378.20502639522437</v>
      </c>
      <c r="M117" s="122">
        <f>SUM('Abr 25'!L114)</f>
        <v>0</v>
      </c>
      <c r="N117" s="108">
        <f>SUM('Pago Cuota MC 2025'!I114)</f>
        <v>0</v>
      </c>
      <c r="O117" s="119">
        <f>SUM(-M117,N117)+Tabla3[[#This Row],[Saldo7]]</f>
        <v>-378.20502639522437</v>
      </c>
      <c r="P117" s="122">
        <f>SUM('May 25'!L114)</f>
        <v>0</v>
      </c>
      <c r="Q117" s="108">
        <f>SUM('Pago Cuota MC 2025'!J114)</f>
        <v>0</v>
      </c>
      <c r="R117" s="119">
        <f>SUM(-P117,Q117)+Tabla3[[#This Row],[Saldo13]]</f>
        <v>-378.20502639522437</v>
      </c>
      <c r="S117" s="122">
        <f>SUM('Jun 25'!L114)</f>
        <v>0</v>
      </c>
      <c r="T117" s="108">
        <f>SUM('Pago Cuota MC 2025'!K114)</f>
        <v>0</v>
      </c>
      <c r="U117" s="119">
        <f>SUM(-S117,T117)+Tabla3[[#This Row],[Saldo132]]</f>
        <v>-378.20502639522437</v>
      </c>
      <c r="V117" s="122">
        <f>SUM('Jul 25'!L114)</f>
        <v>0</v>
      </c>
      <c r="W117" s="108">
        <f>SUM('Pago Cuota MC 2025'!L114)</f>
        <v>0</v>
      </c>
      <c r="X117" s="119">
        <f>SUM(-V117,W117)+Tabla3[[#This Row],[Saldo16]]</f>
        <v>-378.20502639522437</v>
      </c>
      <c r="Y117" s="122">
        <f>SUM('Ago 25'!L114)</f>
        <v>0</v>
      </c>
      <c r="Z117" s="108">
        <f>SUM('Pago Cuota MC 2025'!M114)</f>
        <v>0</v>
      </c>
      <c r="AA117" s="119">
        <f>SUM(-Y117,Z117)+Tabla3[[#This Row],[Saldo19]]</f>
        <v>-378.20502639522437</v>
      </c>
      <c r="AB117" s="122">
        <f>SUM('Sep 25'!L114)</f>
        <v>0</v>
      </c>
      <c r="AC117" s="108">
        <f>SUM('Pago Cuota MC 2025'!N114)</f>
        <v>0</v>
      </c>
      <c r="AD117" s="119">
        <f>SUM(-AB117,AC117)+Tabla3[[#This Row],[Saldo22]]</f>
        <v>-378.20502639522437</v>
      </c>
      <c r="AE117" s="122">
        <f>SUM('Oct 25'!L114)</f>
        <v>0</v>
      </c>
      <c r="AF117" s="108">
        <f>SUM('Pago Cuota MC 2025'!O114)</f>
        <v>0</v>
      </c>
      <c r="AG117" s="147">
        <f>SUM(-AE117,AF117)+Tabla3[[#This Row],[Saldo25]]</f>
        <v>-378.20502639522437</v>
      </c>
      <c r="AH117" s="122">
        <f>SUM('Nov 25'!L114)</f>
        <v>0</v>
      </c>
      <c r="AI117" s="108">
        <f>SUM('Pago Cuota MC 2025'!P114)</f>
        <v>0</v>
      </c>
      <c r="AJ117" s="150">
        <f>SUM(-AH117,AI117)+Tabla3[[#This Row],[Saldo28]]</f>
        <v>-378.20502639522437</v>
      </c>
      <c r="AK117" s="122">
        <f>SUM('Dic 25'!L114)</f>
        <v>0</v>
      </c>
      <c r="AL117" s="108">
        <f>SUM('Pago Cuota MC 2025'!Q114)</f>
        <v>0</v>
      </c>
      <c r="AM117" s="123">
        <f>SUM(-AK117,AL117)+Tabla3[[#This Row],[Saldo31]]</f>
        <v>-378.20502639522437</v>
      </c>
      <c r="AN117" s="130">
        <f t="shared" si="7"/>
        <v>-378.20502639522437</v>
      </c>
      <c r="AO117" s="29"/>
      <c r="AP117" s="29"/>
      <c r="AQ117" s="106">
        <f>SUM(Tabla3[[#This Row],[Saldo Anual]])</f>
        <v>-378.20502639522437</v>
      </c>
    </row>
    <row r="118" spans="1:44" ht="16.149999999999999" thickBot="1" x14ac:dyDescent="0.5">
      <c r="A118" s="281"/>
      <c r="B118" s="16" t="s">
        <v>8</v>
      </c>
      <c r="C118" s="116">
        <v>401</v>
      </c>
      <c r="D118" s="118">
        <f>SUM('Ene 25'!L115)-('Pago Cuota MC 2024'!F115)</f>
        <v>331.46929586624145</v>
      </c>
      <c r="E118" s="108">
        <f>SUM('Pago Cuota MC 2025'!F115)</f>
        <v>231.47</v>
      </c>
      <c r="F118" s="119">
        <f t="shared" si="6"/>
        <v>-99.999295866241454</v>
      </c>
      <c r="G118" s="118">
        <f>SUM('Feb 25'!L115)</f>
        <v>371.88739730133869</v>
      </c>
      <c r="H118" s="108">
        <f>SUM('Pago Cuota MC 2025'!G115)</f>
        <v>371.89</v>
      </c>
      <c r="I118" s="119">
        <f>SUM(-G118,H118)+Tabla3[[#This Row],[Saldo]]</f>
        <v>-99.996693167580162</v>
      </c>
      <c r="J118" s="118">
        <f>SUM('Mar 25'!L115)</f>
        <v>377.28111979825513</v>
      </c>
      <c r="K118" s="108">
        <f>SUM('Pago Cuota MC 2025'!H115)</f>
        <v>0</v>
      </c>
      <c r="L118" s="119">
        <f>SUM(-J118,K118)+Tabla3[[#This Row],[Saldo4]]</f>
        <v>-477.27781296583532</v>
      </c>
      <c r="M118" s="122">
        <f>SUM('Abr 25'!L115)</f>
        <v>0</v>
      </c>
      <c r="N118" s="108">
        <f>SUM('Pago Cuota MC 2025'!I115)</f>
        <v>0</v>
      </c>
      <c r="O118" s="119">
        <f>SUM(-M118,N118)+Tabla3[[#This Row],[Saldo7]]</f>
        <v>-477.27781296583532</v>
      </c>
      <c r="P118" s="122">
        <f>SUM('May 25'!L115)</f>
        <v>0</v>
      </c>
      <c r="Q118" s="108">
        <f>SUM('Pago Cuota MC 2025'!J115)</f>
        <v>0</v>
      </c>
      <c r="R118" s="119">
        <f>SUM(-P118,Q118)+Tabla3[[#This Row],[Saldo13]]</f>
        <v>-477.27781296583532</v>
      </c>
      <c r="S118" s="122">
        <f>SUM('Jun 25'!L115)</f>
        <v>0</v>
      </c>
      <c r="T118" s="108">
        <f>SUM('Pago Cuota MC 2025'!K115)</f>
        <v>0</v>
      </c>
      <c r="U118" s="119">
        <f>SUM(-S118,T118)+Tabla3[[#This Row],[Saldo132]]</f>
        <v>-477.27781296583532</v>
      </c>
      <c r="V118" s="122">
        <f>SUM('Jul 25'!L115)</f>
        <v>0</v>
      </c>
      <c r="W118" s="108">
        <f>SUM('Pago Cuota MC 2025'!L115)</f>
        <v>0</v>
      </c>
      <c r="X118" s="119">
        <f>SUM(-V118,W118)+Tabla3[[#This Row],[Saldo16]]</f>
        <v>-477.27781296583532</v>
      </c>
      <c r="Y118" s="122">
        <f>SUM('Ago 25'!L115)</f>
        <v>0</v>
      </c>
      <c r="Z118" s="108">
        <f>SUM('Pago Cuota MC 2025'!M115)</f>
        <v>0</v>
      </c>
      <c r="AA118" s="119">
        <f>SUM(-Y118,Z118)+Tabla3[[#This Row],[Saldo19]]</f>
        <v>-477.27781296583532</v>
      </c>
      <c r="AB118" s="122">
        <f>SUM('Sep 25'!L115)</f>
        <v>0</v>
      </c>
      <c r="AC118" s="108">
        <f>SUM('Pago Cuota MC 2025'!N115)</f>
        <v>0</v>
      </c>
      <c r="AD118" s="119">
        <f>SUM(-AB118,AC118)+Tabla3[[#This Row],[Saldo22]]</f>
        <v>-477.27781296583532</v>
      </c>
      <c r="AE118" s="122">
        <f>SUM('Oct 25'!L115)</f>
        <v>0</v>
      </c>
      <c r="AF118" s="108">
        <f>SUM('Pago Cuota MC 2025'!O115)</f>
        <v>0</v>
      </c>
      <c r="AG118" s="147">
        <f>SUM(-AE118,AF118)+Tabla3[[#This Row],[Saldo25]]</f>
        <v>-477.27781296583532</v>
      </c>
      <c r="AH118" s="122">
        <f>SUM('Nov 25'!L115)</f>
        <v>0</v>
      </c>
      <c r="AI118" s="108">
        <f>SUM('Pago Cuota MC 2025'!P115)</f>
        <v>0</v>
      </c>
      <c r="AJ118" s="150">
        <f>SUM(-AH118,AI118)+Tabla3[[#This Row],[Saldo28]]</f>
        <v>-477.27781296583532</v>
      </c>
      <c r="AK118" s="122">
        <f>SUM('Dic 25'!L115)</f>
        <v>0</v>
      </c>
      <c r="AL118" s="108">
        <f>SUM('Pago Cuota MC 2025'!Q115)</f>
        <v>0</v>
      </c>
      <c r="AM118" s="123">
        <f>SUM(-AK118,AL118)+Tabla3[[#This Row],[Saldo31]]</f>
        <v>-477.27781296583532</v>
      </c>
      <c r="AN118" s="130">
        <f t="shared" si="7"/>
        <v>-477.27781296583532</v>
      </c>
      <c r="AO118" s="29"/>
      <c r="AP118" s="29"/>
      <c r="AQ118" s="106">
        <f>SUM(Tabla3[[#This Row],[Saldo Anual]])</f>
        <v>-477.27781296583532</v>
      </c>
      <c r="AR118" s="72" t="s">
        <v>12</v>
      </c>
    </row>
    <row r="119" spans="1:44" ht="16.149999999999999" thickBot="1" x14ac:dyDescent="0.5">
      <c r="A119" s="281"/>
      <c r="B119" s="16" t="s">
        <v>8</v>
      </c>
      <c r="C119" s="116">
        <v>402</v>
      </c>
      <c r="D119" s="118">
        <f>SUM('Ene 25'!L116)-('Pago Cuota MC 2024'!F116)</f>
        <v>313.36110666904659</v>
      </c>
      <c r="E119" s="108">
        <f>SUM('Pago Cuota MC 2025'!F116)</f>
        <v>313.36</v>
      </c>
      <c r="F119" s="119">
        <f t="shared" si="6"/>
        <v>-1.1066690465781903E-3</v>
      </c>
      <c r="G119" s="118">
        <f>SUM('Feb 25'!L116)</f>
        <v>322.80766090145261</v>
      </c>
      <c r="H119" s="108">
        <f>SUM('Pago Cuota MC 2025'!G116)</f>
        <v>322.81</v>
      </c>
      <c r="I119" s="119">
        <f>SUM(-G119,H119)+Tabla3[[#This Row],[Saldo]]</f>
        <v>1.2324295008170338E-3</v>
      </c>
      <c r="J119" s="118">
        <f>SUM('Mar 25'!L116)</f>
        <v>330.28727595965097</v>
      </c>
      <c r="K119" s="108">
        <f>SUM('Pago Cuota MC 2025'!H116)</f>
        <v>0</v>
      </c>
      <c r="L119" s="119">
        <f>SUM(-J119,K119)+Tabla3[[#This Row],[Saldo4]]</f>
        <v>-330.28604353015015</v>
      </c>
      <c r="M119" s="122">
        <f>SUM('Abr 25'!L116)</f>
        <v>0</v>
      </c>
      <c r="N119" s="108">
        <f>SUM('Pago Cuota MC 2025'!I116)</f>
        <v>0</v>
      </c>
      <c r="O119" s="119">
        <f>SUM(-M119,N119)+Tabla3[[#This Row],[Saldo7]]</f>
        <v>-330.28604353015015</v>
      </c>
      <c r="P119" s="122">
        <f>SUM('May 25'!L116)</f>
        <v>0</v>
      </c>
      <c r="Q119" s="108">
        <f>SUM('Pago Cuota MC 2025'!J116)</f>
        <v>0</v>
      </c>
      <c r="R119" s="119">
        <f>SUM(-P119,Q119)+Tabla3[[#This Row],[Saldo13]]</f>
        <v>-330.28604353015015</v>
      </c>
      <c r="S119" s="122">
        <f>SUM('Jun 25'!L116)</f>
        <v>0</v>
      </c>
      <c r="T119" s="108">
        <f>SUM('Pago Cuota MC 2025'!K116)</f>
        <v>0</v>
      </c>
      <c r="U119" s="119">
        <f>SUM(-S119,T119)+Tabla3[[#This Row],[Saldo132]]</f>
        <v>-330.28604353015015</v>
      </c>
      <c r="V119" s="122">
        <f>SUM('Jul 25'!L116)</f>
        <v>0</v>
      </c>
      <c r="W119" s="108">
        <f>SUM('Pago Cuota MC 2025'!L116)</f>
        <v>0</v>
      </c>
      <c r="X119" s="119">
        <f>SUM(-V119,W119)+Tabla3[[#This Row],[Saldo16]]</f>
        <v>-330.28604353015015</v>
      </c>
      <c r="Y119" s="122">
        <f>SUM('Ago 25'!L116)</f>
        <v>0</v>
      </c>
      <c r="Z119" s="108">
        <f>SUM('Pago Cuota MC 2025'!M116)</f>
        <v>0</v>
      </c>
      <c r="AA119" s="119">
        <f>SUM(-Y119,Z119)+Tabla3[[#This Row],[Saldo19]]</f>
        <v>-330.28604353015015</v>
      </c>
      <c r="AB119" s="122">
        <f>SUM('Sep 25'!L116)</f>
        <v>0</v>
      </c>
      <c r="AC119" s="108">
        <f>SUM('Pago Cuota MC 2025'!N116)</f>
        <v>0</v>
      </c>
      <c r="AD119" s="119">
        <f>SUM(-AB119,AC119)+Tabla3[[#This Row],[Saldo22]]</f>
        <v>-330.28604353015015</v>
      </c>
      <c r="AE119" s="122">
        <f>SUM('Oct 25'!L116)</f>
        <v>0</v>
      </c>
      <c r="AF119" s="108">
        <f>SUM('Pago Cuota MC 2025'!O116)</f>
        <v>0</v>
      </c>
      <c r="AG119" s="147">
        <f>SUM(-AE119,AF119)+Tabla3[[#This Row],[Saldo25]]</f>
        <v>-330.28604353015015</v>
      </c>
      <c r="AH119" s="122">
        <f>SUM('Nov 25'!L116)</f>
        <v>0</v>
      </c>
      <c r="AI119" s="108">
        <f>SUM('Pago Cuota MC 2025'!P116)</f>
        <v>0</v>
      </c>
      <c r="AJ119" s="150">
        <f>SUM(-AH119,AI119)+Tabla3[[#This Row],[Saldo28]]</f>
        <v>-330.28604353015015</v>
      </c>
      <c r="AK119" s="122">
        <f>SUM('Dic 25'!L116)</f>
        <v>0</v>
      </c>
      <c r="AL119" s="108">
        <f>SUM('Pago Cuota MC 2025'!Q116)</f>
        <v>0</v>
      </c>
      <c r="AM119" s="123">
        <f>SUM(-AK119,AL119)+Tabla3[[#This Row],[Saldo31]]</f>
        <v>-330.28604353015015</v>
      </c>
      <c r="AN119" s="130">
        <f t="shared" si="7"/>
        <v>-330.28604353015015</v>
      </c>
      <c r="AO119" s="29"/>
      <c r="AP119" s="29"/>
      <c r="AQ119" s="106">
        <f>SUM(Tabla3[[#This Row],[Saldo Anual]])</f>
        <v>-330.28604353015015</v>
      </c>
      <c r="AR119" t="s">
        <v>12</v>
      </c>
    </row>
    <row r="120" spans="1:44" ht="16.149999999999999" thickBot="1" x14ac:dyDescent="0.5">
      <c r="A120" s="281"/>
      <c r="B120" s="16" t="s">
        <v>8</v>
      </c>
      <c r="C120" s="116">
        <v>403</v>
      </c>
      <c r="D120" s="118">
        <f>SUM('Ene 25'!L117)-('Pago Cuota MC 2024'!F117)</f>
        <v>5.5816424433828615E-2</v>
      </c>
      <c r="E120" s="108">
        <f>SUM('Pago Cuota MC 2025'!F117)</f>
        <v>0</v>
      </c>
      <c r="F120" s="119">
        <f t="shared" si="6"/>
        <v>-5.5816424433828615E-2</v>
      </c>
      <c r="G120" s="118">
        <f>SUM('Feb 25'!L117)</f>
        <v>324.49696423383654</v>
      </c>
      <c r="H120" s="108">
        <f>SUM('Pago Cuota MC 2025'!G117)</f>
        <v>324.55</v>
      </c>
      <c r="I120" s="119">
        <f>SUM(-G120,H120)+Tabla3[[#This Row],[Saldo]]</f>
        <v>-2.7806582703533422E-3</v>
      </c>
      <c r="J120" s="118">
        <f>SUM('Mar 25'!L117)</f>
        <v>338.6284471701199</v>
      </c>
      <c r="K120" s="108">
        <f>SUM('Pago Cuota MC 2025'!H117)</f>
        <v>0</v>
      </c>
      <c r="L120" s="119">
        <f>SUM(-J120,K120)+Tabla3[[#This Row],[Saldo4]]</f>
        <v>-338.63122782839025</v>
      </c>
      <c r="M120" s="122">
        <f>SUM('Abr 25'!L117)</f>
        <v>0</v>
      </c>
      <c r="N120" s="108">
        <f>SUM('Pago Cuota MC 2025'!I117)</f>
        <v>0</v>
      </c>
      <c r="O120" s="119">
        <f>SUM(-M120,N120)+Tabla3[[#This Row],[Saldo7]]</f>
        <v>-338.63122782839025</v>
      </c>
      <c r="P120" s="122">
        <f>SUM('May 25'!L117)</f>
        <v>0</v>
      </c>
      <c r="Q120" s="108">
        <f>SUM('Pago Cuota MC 2025'!J117)</f>
        <v>0</v>
      </c>
      <c r="R120" s="119">
        <f>SUM(-P120,Q120)+Tabla3[[#This Row],[Saldo13]]</f>
        <v>-338.63122782839025</v>
      </c>
      <c r="S120" s="122">
        <f>SUM('Jun 25'!L117)</f>
        <v>0</v>
      </c>
      <c r="T120" s="108">
        <f>SUM('Pago Cuota MC 2025'!K117)</f>
        <v>0</v>
      </c>
      <c r="U120" s="119">
        <f>SUM(-S120,T120)+Tabla3[[#This Row],[Saldo132]]</f>
        <v>-338.63122782839025</v>
      </c>
      <c r="V120" s="122">
        <f>SUM('Jul 25'!L117)</f>
        <v>0</v>
      </c>
      <c r="W120" s="108">
        <f>SUM('Pago Cuota MC 2025'!L117)</f>
        <v>0</v>
      </c>
      <c r="X120" s="119">
        <f>SUM(-V120,W120)+Tabla3[[#This Row],[Saldo16]]</f>
        <v>-338.63122782839025</v>
      </c>
      <c r="Y120" s="122">
        <f>SUM('Ago 25'!L117)</f>
        <v>0</v>
      </c>
      <c r="Z120" s="108">
        <f>SUM('Pago Cuota MC 2025'!M117)</f>
        <v>0</v>
      </c>
      <c r="AA120" s="119">
        <f>SUM(-Y120,Z120)+Tabla3[[#This Row],[Saldo19]]</f>
        <v>-338.63122782839025</v>
      </c>
      <c r="AB120" s="122">
        <f>SUM('Sep 25'!L117)</f>
        <v>0</v>
      </c>
      <c r="AC120" s="108">
        <f>SUM('Pago Cuota MC 2025'!N117)</f>
        <v>0</v>
      </c>
      <c r="AD120" s="119">
        <f>SUM(-AB120,AC120)+Tabla3[[#This Row],[Saldo22]]</f>
        <v>-338.63122782839025</v>
      </c>
      <c r="AE120" s="122">
        <f>SUM('Oct 25'!L117)</f>
        <v>0</v>
      </c>
      <c r="AF120" s="108">
        <f>SUM('Pago Cuota MC 2025'!O117)</f>
        <v>0</v>
      </c>
      <c r="AG120" s="147">
        <f>SUM(-AE120,AF120)+Tabla3[[#This Row],[Saldo25]]</f>
        <v>-338.63122782839025</v>
      </c>
      <c r="AH120" s="122">
        <f>SUM('Nov 25'!L117)</f>
        <v>0</v>
      </c>
      <c r="AI120" s="108">
        <f>SUM('Pago Cuota MC 2025'!P117)</f>
        <v>0</v>
      </c>
      <c r="AJ120" s="150">
        <f>SUM(-AH120,AI120)+Tabla3[[#This Row],[Saldo28]]</f>
        <v>-338.63122782839025</v>
      </c>
      <c r="AK120" s="122">
        <f>SUM('Dic 25'!L117)</f>
        <v>0</v>
      </c>
      <c r="AL120" s="108">
        <f>SUM('Pago Cuota MC 2025'!Q117)</f>
        <v>0</v>
      </c>
      <c r="AM120" s="123">
        <f>SUM(-AK120,AL120)+Tabla3[[#This Row],[Saldo31]]</f>
        <v>-338.63122782839025</v>
      </c>
      <c r="AN120" s="130">
        <f t="shared" si="7"/>
        <v>-338.63122782839025</v>
      </c>
      <c r="AO120" s="29"/>
      <c r="AP120" s="29"/>
      <c r="AQ120" s="106">
        <f>SUM(Tabla3[[#This Row],[Saldo Anual]])</f>
        <v>-338.63122782839025</v>
      </c>
    </row>
    <row r="121" spans="1:44" ht="16.149999999999999" thickBot="1" x14ac:dyDescent="0.5">
      <c r="A121" s="281"/>
      <c r="B121" s="16" t="s">
        <v>8</v>
      </c>
      <c r="C121" s="116">
        <v>404</v>
      </c>
      <c r="D121" s="118">
        <f>SUM('Ene 25'!L118)-('Pago Cuota MC 2024'!F118)</f>
        <v>1872.8309424099371</v>
      </c>
      <c r="E121" s="108">
        <f>SUM('Pago Cuota MC 2025'!F118)</f>
        <v>0</v>
      </c>
      <c r="F121" s="119">
        <f t="shared" si="6"/>
        <v>-1872.8309424099371</v>
      </c>
      <c r="G121" s="118">
        <f>SUM('Feb 25'!L118)</f>
        <v>335.87343361577899</v>
      </c>
      <c r="H121" s="108">
        <f>SUM('Pago Cuota MC 2025'!G118)</f>
        <v>0</v>
      </c>
      <c r="I121" s="119">
        <f>SUM(-G121,H121)+Tabla3[[#This Row],[Saldo]]</f>
        <v>-2208.7043760257161</v>
      </c>
      <c r="J121" s="118">
        <f>SUM('Mar 25'!L118)</f>
        <v>383.66923528353323</v>
      </c>
      <c r="K121" s="108">
        <f>SUM('Pago Cuota MC 2025'!H118)</f>
        <v>0</v>
      </c>
      <c r="L121" s="119">
        <f>SUM(-J121,K121)+Tabla3[[#This Row],[Saldo4]]</f>
        <v>-2592.3736113092491</v>
      </c>
      <c r="M121" s="122">
        <f>SUM('Abr 25'!L118)</f>
        <v>0</v>
      </c>
      <c r="N121" s="108">
        <f>SUM('Pago Cuota MC 2025'!I118)</f>
        <v>0</v>
      </c>
      <c r="O121" s="119">
        <f>SUM(-M121,N121)+Tabla3[[#This Row],[Saldo7]]</f>
        <v>-2592.3736113092491</v>
      </c>
      <c r="P121" s="122">
        <f>SUM('May 25'!L118)</f>
        <v>0</v>
      </c>
      <c r="Q121" s="108">
        <f>SUM('Pago Cuota MC 2025'!J118)</f>
        <v>0</v>
      </c>
      <c r="R121" s="119">
        <f>SUM(-P121,Q121)+Tabla3[[#This Row],[Saldo13]]</f>
        <v>-2592.3736113092491</v>
      </c>
      <c r="S121" s="122">
        <f>SUM('Jun 25'!L118)</f>
        <v>0</v>
      </c>
      <c r="T121" s="108">
        <f>SUM('Pago Cuota MC 2025'!K118)</f>
        <v>0</v>
      </c>
      <c r="U121" s="119">
        <f>SUM(-S121,T121)+Tabla3[[#This Row],[Saldo132]]</f>
        <v>-2592.3736113092491</v>
      </c>
      <c r="V121" s="122">
        <f>SUM('Jul 25'!L118)</f>
        <v>0</v>
      </c>
      <c r="W121" s="108">
        <f>SUM('Pago Cuota MC 2025'!L118)</f>
        <v>0</v>
      </c>
      <c r="X121" s="119">
        <f>SUM(-V121,W121)+Tabla3[[#This Row],[Saldo16]]</f>
        <v>-2592.3736113092491</v>
      </c>
      <c r="Y121" s="122">
        <f>SUM('Ago 25'!L118)</f>
        <v>0</v>
      </c>
      <c r="Z121" s="108">
        <f>SUM('Pago Cuota MC 2025'!M118)</f>
        <v>0</v>
      </c>
      <c r="AA121" s="119">
        <f>SUM(-Y121,Z121)+Tabla3[[#This Row],[Saldo19]]</f>
        <v>-2592.3736113092491</v>
      </c>
      <c r="AB121" s="122">
        <f>SUM('Sep 25'!L118)</f>
        <v>0</v>
      </c>
      <c r="AC121" s="108">
        <f>SUM('Pago Cuota MC 2025'!N118)</f>
        <v>0</v>
      </c>
      <c r="AD121" s="119">
        <f>SUM(-AB121,AC121)+Tabla3[[#This Row],[Saldo22]]</f>
        <v>-2592.3736113092491</v>
      </c>
      <c r="AE121" s="122">
        <f>SUM('Oct 25'!L118)</f>
        <v>0</v>
      </c>
      <c r="AF121" s="108">
        <f>SUM('Pago Cuota MC 2025'!O118)</f>
        <v>0</v>
      </c>
      <c r="AG121" s="147">
        <f>SUM(-AE121,AF121)+Tabla3[[#This Row],[Saldo25]]</f>
        <v>-2592.3736113092491</v>
      </c>
      <c r="AH121" s="122">
        <f>SUM('Nov 25'!L118)</f>
        <v>0</v>
      </c>
      <c r="AI121" s="108">
        <f>SUM('Pago Cuota MC 2025'!P118)</f>
        <v>0</v>
      </c>
      <c r="AJ121" s="150">
        <f>SUM(-AH121,AI121)+Tabla3[[#This Row],[Saldo28]]</f>
        <v>-2592.3736113092491</v>
      </c>
      <c r="AK121" s="122">
        <f>SUM('Dic 25'!L118)</f>
        <v>0</v>
      </c>
      <c r="AL121" s="108">
        <f>SUM('Pago Cuota MC 2025'!Q118)</f>
        <v>0</v>
      </c>
      <c r="AM121" s="123">
        <f>SUM(-AK121,AL121)+Tabla3[[#This Row],[Saldo31]]</f>
        <v>-2592.3736113092491</v>
      </c>
      <c r="AN121" s="130">
        <f t="shared" si="7"/>
        <v>-2592.3736113092491</v>
      </c>
      <c r="AO121" s="29"/>
      <c r="AP121" s="29"/>
      <c r="AQ121" s="106">
        <f>SUM(Tabla3[[#This Row],[Saldo Anual]])</f>
        <v>-2592.3736113092491</v>
      </c>
    </row>
    <row r="122" spans="1:44" ht="16.149999999999999" thickBot="1" x14ac:dyDescent="0.5">
      <c r="A122" s="281"/>
      <c r="B122" s="16" t="s">
        <v>8</v>
      </c>
      <c r="C122" s="116">
        <v>501</v>
      </c>
      <c r="D122" s="118">
        <f>SUM('Ene 25'!L119)-('Pago Cuota MC 2024'!F119)</f>
        <v>338.1085206155613</v>
      </c>
      <c r="E122" s="108">
        <f>SUM('Pago Cuota MC 2025'!F119)</f>
        <v>338.5</v>
      </c>
      <c r="F122" s="119">
        <f t="shared" si="6"/>
        <v>0.39147938443869634</v>
      </c>
      <c r="G122" s="118">
        <f>SUM('Feb 25'!L119)</f>
        <v>394.30586027485049</v>
      </c>
      <c r="H122" s="108">
        <f>SUM('Pago Cuota MC 2025'!G119)</f>
        <v>393.91</v>
      </c>
      <c r="I122" s="119">
        <f>SUM(-G122,H122)+Tabla3[[#This Row],[Saldo]]</f>
        <v>-4.3808904117668135E-3</v>
      </c>
      <c r="J122" s="118">
        <f>SUM('Mar 25'!L119)</f>
        <v>385.70098130316245</v>
      </c>
      <c r="K122" s="108">
        <f>SUM('Pago Cuota MC 2025'!H119)</f>
        <v>0</v>
      </c>
      <c r="L122" s="119">
        <f>SUM(-J122,K122)+Tabla3[[#This Row],[Saldo4]]</f>
        <v>-385.70536219357422</v>
      </c>
      <c r="M122" s="122">
        <f>SUM('Abr 25'!L119)</f>
        <v>0</v>
      </c>
      <c r="N122" s="108">
        <f>SUM('Pago Cuota MC 2025'!I119)</f>
        <v>0</v>
      </c>
      <c r="O122" s="119">
        <f>SUM(-M122,N122)+Tabla3[[#This Row],[Saldo7]]</f>
        <v>-385.70536219357422</v>
      </c>
      <c r="P122" s="122">
        <f>SUM('May 25'!L119)</f>
        <v>0</v>
      </c>
      <c r="Q122" s="108">
        <f>SUM('Pago Cuota MC 2025'!J119)</f>
        <v>0</v>
      </c>
      <c r="R122" s="119">
        <f>SUM(-P122,Q122)+Tabla3[[#This Row],[Saldo13]]</f>
        <v>-385.70536219357422</v>
      </c>
      <c r="S122" s="122">
        <f>SUM('Jun 25'!L119)</f>
        <v>0</v>
      </c>
      <c r="T122" s="108">
        <f>SUM('Pago Cuota MC 2025'!K119)</f>
        <v>0</v>
      </c>
      <c r="U122" s="119">
        <f>SUM(-S122,T122)+Tabla3[[#This Row],[Saldo132]]</f>
        <v>-385.70536219357422</v>
      </c>
      <c r="V122" s="122">
        <f>SUM('Jul 25'!L119)</f>
        <v>0</v>
      </c>
      <c r="W122" s="108">
        <f>SUM('Pago Cuota MC 2025'!L119)</f>
        <v>0</v>
      </c>
      <c r="X122" s="119">
        <f>SUM(-V122,W122)+Tabla3[[#This Row],[Saldo16]]</f>
        <v>-385.70536219357422</v>
      </c>
      <c r="Y122" s="122">
        <f>SUM('Ago 25'!L119)</f>
        <v>0</v>
      </c>
      <c r="Z122" s="108">
        <f>SUM('Pago Cuota MC 2025'!M119)</f>
        <v>0</v>
      </c>
      <c r="AA122" s="119">
        <f>SUM(-Y122,Z122)+Tabla3[[#This Row],[Saldo19]]</f>
        <v>-385.70536219357422</v>
      </c>
      <c r="AB122" s="122">
        <f>SUM('Sep 25'!L119)</f>
        <v>0</v>
      </c>
      <c r="AC122" s="108">
        <f>SUM('Pago Cuota MC 2025'!N119)</f>
        <v>0</v>
      </c>
      <c r="AD122" s="119">
        <f>SUM(-AB122,AC122)+Tabla3[[#This Row],[Saldo22]]</f>
        <v>-385.70536219357422</v>
      </c>
      <c r="AE122" s="122">
        <f>SUM('Oct 25'!L119)</f>
        <v>0</v>
      </c>
      <c r="AF122" s="108">
        <f>SUM('Pago Cuota MC 2025'!O119)</f>
        <v>0</v>
      </c>
      <c r="AG122" s="147">
        <f>SUM(-AE122,AF122)+Tabla3[[#This Row],[Saldo25]]</f>
        <v>-385.70536219357422</v>
      </c>
      <c r="AH122" s="122">
        <f>SUM('Nov 25'!L119)</f>
        <v>0</v>
      </c>
      <c r="AI122" s="108">
        <f>SUM('Pago Cuota MC 2025'!P119)</f>
        <v>0</v>
      </c>
      <c r="AJ122" s="150">
        <f>SUM(-AH122,AI122)+Tabla3[[#This Row],[Saldo28]]</f>
        <v>-385.70536219357422</v>
      </c>
      <c r="AK122" s="122">
        <f>SUM('Dic 25'!L119)</f>
        <v>0</v>
      </c>
      <c r="AL122" s="108">
        <f>SUM('Pago Cuota MC 2025'!Q119)</f>
        <v>0</v>
      </c>
      <c r="AM122" s="123">
        <f>SUM(-AK122,AL122)+Tabla3[[#This Row],[Saldo31]]</f>
        <v>-385.70536219357422</v>
      </c>
      <c r="AN122" s="130">
        <f t="shared" si="7"/>
        <v>-385.70536219357422</v>
      </c>
      <c r="AO122" s="29"/>
      <c r="AP122" s="29"/>
      <c r="AQ122" s="106">
        <f>SUM(Tabla3[[#This Row],[Saldo Anual]])</f>
        <v>-385.70536219357422</v>
      </c>
    </row>
    <row r="123" spans="1:44" ht="16.149999999999999" thickBot="1" x14ac:dyDescent="0.5">
      <c r="A123" s="281"/>
      <c r="B123" s="16" t="s">
        <v>8</v>
      </c>
      <c r="C123" s="116">
        <v>502</v>
      </c>
      <c r="D123" s="118">
        <f>SUM('Ene 25'!L120)-('Pago Cuota MC 2024'!F120)</f>
        <v>373.81974622599409</v>
      </c>
      <c r="E123" s="108">
        <f>SUM('Pago Cuota MC 2025'!F120)</f>
        <v>373.82</v>
      </c>
      <c r="F123" s="119">
        <f t="shared" si="6"/>
        <v>2.5377400589832178E-4</v>
      </c>
      <c r="G123" s="118">
        <f>SUM('Feb 25'!L120)</f>
        <v>470.77029861150675</v>
      </c>
      <c r="H123" s="108">
        <f>SUM('Pago Cuota MC 2025'!G120)</f>
        <v>470.77</v>
      </c>
      <c r="I123" s="119">
        <f>SUM(-G123,H123)+Tabla3[[#This Row],[Saldo]]</f>
        <v>-4.4837500865924085E-5</v>
      </c>
      <c r="J123" s="118">
        <f>SUM('Mar 25'!L120)</f>
        <v>488.76165992911666</v>
      </c>
      <c r="K123" s="108">
        <f>SUM('Pago Cuota MC 2025'!H120)</f>
        <v>0</v>
      </c>
      <c r="L123" s="119">
        <f>SUM(-J123,K123)+Tabla3[[#This Row],[Saldo4]]</f>
        <v>-488.76170476661753</v>
      </c>
      <c r="M123" s="122">
        <f>SUM('Abr 25'!L120)</f>
        <v>0</v>
      </c>
      <c r="N123" s="108">
        <f>SUM('Pago Cuota MC 2025'!I120)</f>
        <v>0</v>
      </c>
      <c r="O123" s="119">
        <f>SUM(-M123,N123)+Tabla3[[#This Row],[Saldo7]]</f>
        <v>-488.76170476661753</v>
      </c>
      <c r="P123" s="122">
        <f>SUM('May 25'!L120)</f>
        <v>0</v>
      </c>
      <c r="Q123" s="108">
        <f>SUM('Pago Cuota MC 2025'!J120)</f>
        <v>0</v>
      </c>
      <c r="R123" s="119">
        <f>SUM(-P123,Q123)+Tabla3[[#This Row],[Saldo13]]</f>
        <v>-488.76170476661753</v>
      </c>
      <c r="S123" s="122">
        <f>SUM('Jun 25'!L120)</f>
        <v>0</v>
      </c>
      <c r="T123" s="108">
        <f>SUM('Pago Cuota MC 2025'!K120)</f>
        <v>0</v>
      </c>
      <c r="U123" s="119">
        <f>SUM(-S123,T123)+Tabla3[[#This Row],[Saldo132]]</f>
        <v>-488.76170476661753</v>
      </c>
      <c r="V123" s="122">
        <f>SUM('Jul 25'!L120)</f>
        <v>0</v>
      </c>
      <c r="W123" s="108">
        <f>SUM('Pago Cuota MC 2025'!L120)</f>
        <v>0</v>
      </c>
      <c r="X123" s="119">
        <f>SUM(-V123,W123)+Tabla3[[#This Row],[Saldo16]]</f>
        <v>-488.76170476661753</v>
      </c>
      <c r="Y123" s="122">
        <f>SUM('Ago 25'!L120)</f>
        <v>0</v>
      </c>
      <c r="Z123" s="108">
        <f>SUM('Pago Cuota MC 2025'!M120)</f>
        <v>0</v>
      </c>
      <c r="AA123" s="119">
        <f>SUM(-Y123,Z123)+Tabla3[[#This Row],[Saldo19]]</f>
        <v>-488.76170476661753</v>
      </c>
      <c r="AB123" s="122">
        <f>SUM('Sep 25'!L120)</f>
        <v>0</v>
      </c>
      <c r="AC123" s="108">
        <f>SUM('Pago Cuota MC 2025'!N120)</f>
        <v>0</v>
      </c>
      <c r="AD123" s="119">
        <f>SUM(-AB123,AC123)+Tabla3[[#This Row],[Saldo22]]</f>
        <v>-488.76170476661753</v>
      </c>
      <c r="AE123" s="122">
        <f>SUM('Oct 25'!L120)</f>
        <v>0</v>
      </c>
      <c r="AF123" s="108">
        <f>SUM('Pago Cuota MC 2025'!O120)</f>
        <v>0</v>
      </c>
      <c r="AG123" s="147">
        <f>SUM(-AE123,AF123)+Tabla3[[#This Row],[Saldo25]]</f>
        <v>-488.76170476661753</v>
      </c>
      <c r="AH123" s="122">
        <f>SUM('Nov 25'!L120)</f>
        <v>0</v>
      </c>
      <c r="AI123" s="108">
        <f>SUM('Pago Cuota MC 2025'!P120)</f>
        <v>0</v>
      </c>
      <c r="AJ123" s="150">
        <f>SUM(-AH123,AI123)+Tabla3[[#This Row],[Saldo28]]</f>
        <v>-488.76170476661753</v>
      </c>
      <c r="AK123" s="122">
        <f>SUM('Dic 25'!L120)</f>
        <v>0</v>
      </c>
      <c r="AL123" s="108">
        <f>SUM('Pago Cuota MC 2025'!Q120)</f>
        <v>0</v>
      </c>
      <c r="AM123" s="123">
        <f>SUM(-AK123,AL123)+Tabla3[[#This Row],[Saldo31]]</f>
        <v>-488.76170476661753</v>
      </c>
      <c r="AN123" s="130">
        <f t="shared" si="7"/>
        <v>-488.76170476661753</v>
      </c>
      <c r="AO123" s="29"/>
      <c r="AP123" s="29"/>
      <c r="AQ123" s="106">
        <f>SUM(Tabla3[[#This Row],[Saldo Anual]])</f>
        <v>-488.76170476661753</v>
      </c>
    </row>
    <row r="124" spans="1:44" ht="16.149999999999999" thickBot="1" x14ac:dyDescent="0.5">
      <c r="A124" s="281"/>
      <c r="B124" s="16" t="s">
        <v>8</v>
      </c>
      <c r="C124" s="116">
        <v>503</v>
      </c>
      <c r="D124" s="118">
        <f>SUM('Ene 25'!L121)-('Pago Cuota MC 2024'!F121)</f>
        <v>328.61278339331011</v>
      </c>
      <c r="E124" s="108">
        <f>SUM('Pago Cuota MC 2025'!F121)</f>
        <v>328.61</v>
      </c>
      <c r="F124" s="119">
        <f t="shared" si="6"/>
        <v>-2.7833933100964714E-3</v>
      </c>
      <c r="G124" s="118">
        <f>SUM('Feb 25'!L121)</f>
        <v>382.30867827542011</v>
      </c>
      <c r="H124" s="108">
        <f>SUM('Pago Cuota MC 2025'!G121)</f>
        <v>382.31</v>
      </c>
      <c r="I124" s="119">
        <f>SUM(-G124,H124)+Tabla3[[#This Row],[Saldo]]</f>
        <v>-1.4616687302009268E-3</v>
      </c>
      <c r="J124" s="118">
        <f>SUM('Mar 25'!L121)</f>
        <v>384.19406216466734</v>
      </c>
      <c r="K124" s="108">
        <f>SUM('Pago Cuota MC 2025'!H121)</f>
        <v>0</v>
      </c>
      <c r="L124" s="119">
        <f>SUM(-J124,K124)+Tabla3[[#This Row],[Saldo4]]</f>
        <v>-384.19552383339754</v>
      </c>
      <c r="M124" s="122">
        <f>SUM('Abr 25'!L121)</f>
        <v>0</v>
      </c>
      <c r="N124" s="108">
        <f>SUM('Pago Cuota MC 2025'!I121)</f>
        <v>0</v>
      </c>
      <c r="O124" s="119">
        <f>SUM(-M124,N124)+Tabla3[[#This Row],[Saldo7]]</f>
        <v>-384.19552383339754</v>
      </c>
      <c r="P124" s="122">
        <f>SUM('May 25'!L121)</f>
        <v>0</v>
      </c>
      <c r="Q124" s="108">
        <f>SUM('Pago Cuota MC 2025'!J121)</f>
        <v>0</v>
      </c>
      <c r="R124" s="119">
        <f>SUM(-P124,Q124)+Tabla3[[#This Row],[Saldo13]]</f>
        <v>-384.19552383339754</v>
      </c>
      <c r="S124" s="122">
        <f>SUM('Jun 25'!L121)</f>
        <v>0</v>
      </c>
      <c r="T124" s="108">
        <f>SUM('Pago Cuota MC 2025'!K121)</f>
        <v>0</v>
      </c>
      <c r="U124" s="119">
        <f>SUM(-S124,T124)+Tabla3[[#This Row],[Saldo132]]</f>
        <v>-384.19552383339754</v>
      </c>
      <c r="V124" s="122">
        <f>SUM('Jul 25'!L121)</f>
        <v>0</v>
      </c>
      <c r="W124" s="108">
        <f>SUM('Pago Cuota MC 2025'!L121)</f>
        <v>0</v>
      </c>
      <c r="X124" s="119">
        <f>SUM(-V124,W124)+Tabla3[[#This Row],[Saldo16]]</f>
        <v>-384.19552383339754</v>
      </c>
      <c r="Y124" s="122">
        <f>SUM('Ago 25'!L121)</f>
        <v>0</v>
      </c>
      <c r="Z124" s="108">
        <f>SUM('Pago Cuota MC 2025'!M121)</f>
        <v>0</v>
      </c>
      <c r="AA124" s="119">
        <f>SUM(-Y124,Z124)+Tabla3[[#This Row],[Saldo19]]</f>
        <v>-384.19552383339754</v>
      </c>
      <c r="AB124" s="122">
        <f>SUM('Sep 25'!L121)</f>
        <v>0</v>
      </c>
      <c r="AC124" s="108">
        <f>SUM('Pago Cuota MC 2025'!N121)</f>
        <v>0</v>
      </c>
      <c r="AD124" s="119">
        <f>SUM(-AB124,AC124)+Tabla3[[#This Row],[Saldo22]]</f>
        <v>-384.19552383339754</v>
      </c>
      <c r="AE124" s="122">
        <f>SUM('Oct 25'!L121)</f>
        <v>0</v>
      </c>
      <c r="AF124" s="108">
        <f>SUM('Pago Cuota MC 2025'!O121)</f>
        <v>0</v>
      </c>
      <c r="AG124" s="147">
        <f>SUM(-AE124,AF124)+Tabla3[[#This Row],[Saldo25]]</f>
        <v>-384.19552383339754</v>
      </c>
      <c r="AH124" s="122">
        <f>SUM('Nov 25'!L121)</f>
        <v>0</v>
      </c>
      <c r="AI124" s="108">
        <f>SUM('Pago Cuota MC 2025'!P121)</f>
        <v>0</v>
      </c>
      <c r="AJ124" s="150">
        <f>SUM(-AH124,AI124)+Tabla3[[#This Row],[Saldo28]]</f>
        <v>-384.19552383339754</v>
      </c>
      <c r="AK124" s="122">
        <f>SUM('Dic 25'!L121)</f>
        <v>0</v>
      </c>
      <c r="AL124" s="108">
        <f>SUM('Pago Cuota MC 2025'!Q121)</f>
        <v>0</v>
      </c>
      <c r="AM124" s="123">
        <f>SUM(-AK124,AL124)+Tabla3[[#This Row],[Saldo31]]</f>
        <v>-384.19552383339754</v>
      </c>
      <c r="AN124" s="130">
        <f t="shared" si="7"/>
        <v>-384.19552383339754</v>
      </c>
      <c r="AO124" s="29"/>
      <c r="AP124" s="29"/>
      <c r="AQ124" s="106">
        <f>SUM(Tabla3[[#This Row],[Saldo Anual]])</f>
        <v>-384.19552383339754</v>
      </c>
    </row>
    <row r="125" spans="1:44" ht="16.149999999999999" thickBot="1" x14ac:dyDescent="0.5">
      <c r="A125" s="281"/>
      <c r="B125" s="16" t="s">
        <v>8</v>
      </c>
      <c r="C125" s="116">
        <v>504</v>
      </c>
      <c r="D125" s="118">
        <f>SUM('Ene 25'!L122)-('Pago Cuota MC 2024'!F122)</f>
        <v>359.98128037122967</v>
      </c>
      <c r="E125" s="108">
        <f>SUM('Pago Cuota MC 2025'!F122)</f>
        <v>0</v>
      </c>
      <c r="F125" s="119">
        <f t="shared" si="6"/>
        <v>-359.98128037122967</v>
      </c>
      <c r="G125" s="118">
        <f>SUM('Feb 25'!L122)</f>
        <v>481.17202746368559</v>
      </c>
      <c r="H125" s="108">
        <f>SUM('Pago Cuota MC 2025'!G122)</f>
        <v>841.15</v>
      </c>
      <c r="I125" s="119">
        <f>SUM(-G125,H125)+Tabla3[[#This Row],[Saldo]]</f>
        <v>-3.3078349152901865E-3</v>
      </c>
      <c r="J125" s="118">
        <f>SUM('Mar 25'!L122)</f>
        <v>453.90579400763352</v>
      </c>
      <c r="K125" s="108">
        <f>SUM('Pago Cuota MC 2025'!H122)</f>
        <v>0</v>
      </c>
      <c r="L125" s="119">
        <f>SUM(-J125,K125)+Tabla3[[#This Row],[Saldo4]]</f>
        <v>-453.90910184254881</v>
      </c>
      <c r="M125" s="122">
        <f>SUM('Abr 25'!L122)</f>
        <v>0</v>
      </c>
      <c r="N125" s="108">
        <f>SUM('Pago Cuota MC 2025'!I122)</f>
        <v>0</v>
      </c>
      <c r="O125" s="119">
        <f>SUM(-M125,N125)+Tabla3[[#This Row],[Saldo7]]</f>
        <v>-453.90910184254881</v>
      </c>
      <c r="P125" s="122">
        <f>SUM('May 25'!L122)</f>
        <v>0</v>
      </c>
      <c r="Q125" s="108">
        <f>SUM('Pago Cuota MC 2025'!J122)</f>
        <v>0</v>
      </c>
      <c r="R125" s="119">
        <f>SUM(-P125,Q125)+Tabla3[[#This Row],[Saldo13]]</f>
        <v>-453.90910184254881</v>
      </c>
      <c r="S125" s="122">
        <f>SUM('Jun 25'!L122)</f>
        <v>0</v>
      </c>
      <c r="T125" s="108">
        <f>SUM('Pago Cuota MC 2025'!K122)</f>
        <v>0</v>
      </c>
      <c r="U125" s="119">
        <f>SUM(-S125,T125)+Tabla3[[#This Row],[Saldo132]]</f>
        <v>-453.90910184254881</v>
      </c>
      <c r="V125" s="122">
        <f>SUM('Jul 25'!L122)</f>
        <v>0</v>
      </c>
      <c r="W125" s="108">
        <f>SUM('Pago Cuota MC 2025'!L122)</f>
        <v>0</v>
      </c>
      <c r="X125" s="119">
        <f>SUM(-V125,W125)+Tabla3[[#This Row],[Saldo16]]</f>
        <v>-453.90910184254881</v>
      </c>
      <c r="Y125" s="122">
        <f>SUM('Ago 25'!L122)</f>
        <v>0</v>
      </c>
      <c r="Z125" s="108">
        <f>SUM('Pago Cuota MC 2025'!M122)</f>
        <v>0</v>
      </c>
      <c r="AA125" s="119">
        <f>SUM(-Y125,Z125)+Tabla3[[#This Row],[Saldo19]]</f>
        <v>-453.90910184254881</v>
      </c>
      <c r="AB125" s="122">
        <f>SUM('Sep 25'!L122)</f>
        <v>0</v>
      </c>
      <c r="AC125" s="108">
        <f>SUM('Pago Cuota MC 2025'!N122)</f>
        <v>0</v>
      </c>
      <c r="AD125" s="119">
        <f>SUM(-AB125,AC125)+Tabla3[[#This Row],[Saldo22]]</f>
        <v>-453.90910184254881</v>
      </c>
      <c r="AE125" s="122">
        <f>SUM('Oct 25'!L122)</f>
        <v>0</v>
      </c>
      <c r="AF125" s="108">
        <f>SUM('Pago Cuota MC 2025'!O122)</f>
        <v>0</v>
      </c>
      <c r="AG125" s="147">
        <f>SUM(-AE125,AF125)+Tabla3[[#This Row],[Saldo25]]</f>
        <v>-453.90910184254881</v>
      </c>
      <c r="AH125" s="122">
        <f>SUM('Nov 25'!L122)</f>
        <v>0</v>
      </c>
      <c r="AI125" s="108">
        <f>SUM('Pago Cuota MC 2025'!P122)</f>
        <v>0</v>
      </c>
      <c r="AJ125" s="150">
        <f>SUM(-AH125,AI125)+Tabla3[[#This Row],[Saldo28]]</f>
        <v>-453.90910184254881</v>
      </c>
      <c r="AK125" s="122">
        <f>SUM('Dic 25'!L122)</f>
        <v>0</v>
      </c>
      <c r="AL125" s="108">
        <f>SUM('Pago Cuota MC 2025'!Q122)</f>
        <v>0</v>
      </c>
      <c r="AM125" s="123">
        <f>SUM(-AK125,AL125)+Tabla3[[#This Row],[Saldo31]]</f>
        <v>-453.90910184254881</v>
      </c>
      <c r="AN125" s="130">
        <f t="shared" si="7"/>
        <v>-453.90910184254881</v>
      </c>
      <c r="AO125" s="29"/>
      <c r="AP125" s="29"/>
      <c r="AQ125" s="106">
        <f>SUM(Tabla3[[#This Row],[Saldo Anual]])</f>
        <v>-453.90910184254881</v>
      </c>
    </row>
    <row r="126" spans="1:44" ht="16.149999999999999" thickBot="1" x14ac:dyDescent="0.5">
      <c r="A126" s="282"/>
      <c r="B126" s="16" t="s">
        <v>9</v>
      </c>
      <c r="C126" s="116">
        <v>101</v>
      </c>
      <c r="D126" s="118">
        <f>SUM('Ene 25'!L123)-('Pago Cuota MC 2024'!F123)</f>
        <v>331.79711624163457</v>
      </c>
      <c r="E126" s="108">
        <f>SUM('Pago Cuota MC 2025'!F123)</f>
        <v>331.8</v>
      </c>
      <c r="F126" s="119">
        <f t="shared" si="6"/>
        <v>2.8837583654421906E-3</v>
      </c>
      <c r="G126" s="118">
        <f>SUM('Feb 25'!L123)</f>
        <v>367.75016830675025</v>
      </c>
      <c r="H126" s="108">
        <f>SUM('Pago Cuota MC 2025'!G123)</f>
        <v>367.75</v>
      </c>
      <c r="I126" s="119">
        <f>SUM(-G126,H126)+Tabla3[[#This Row],[Saldo]]</f>
        <v>2.715451615188158E-3</v>
      </c>
      <c r="J126" s="118">
        <f>SUM('Mar 25'!L123)</f>
        <v>391.51619406215917</v>
      </c>
      <c r="K126" s="108">
        <f>SUM('Pago Cuota MC 2025'!H123)</f>
        <v>0</v>
      </c>
      <c r="L126" s="119">
        <f>SUM(-J126,K126)+Tabla3[[#This Row],[Saldo4]]</f>
        <v>-391.51347861054398</v>
      </c>
      <c r="M126" s="122">
        <f>SUM('Abr 25'!L123)</f>
        <v>0</v>
      </c>
      <c r="N126" s="108">
        <f>SUM('Pago Cuota MC 2025'!I123)</f>
        <v>0</v>
      </c>
      <c r="O126" s="119">
        <f>SUM(-M126,N126)+Tabla3[[#This Row],[Saldo7]]</f>
        <v>-391.51347861054398</v>
      </c>
      <c r="P126" s="122">
        <f>SUM('May 25'!L123)</f>
        <v>0</v>
      </c>
      <c r="Q126" s="108">
        <f>SUM('Pago Cuota MC 2025'!J123)</f>
        <v>0</v>
      </c>
      <c r="R126" s="119">
        <f>SUM(-P126,Q126)+Tabla3[[#This Row],[Saldo13]]</f>
        <v>-391.51347861054398</v>
      </c>
      <c r="S126" s="122">
        <f>SUM('Jun 25'!L123)</f>
        <v>0</v>
      </c>
      <c r="T126" s="108">
        <f>SUM('Pago Cuota MC 2025'!K123)</f>
        <v>0</v>
      </c>
      <c r="U126" s="119">
        <f>SUM(-S126,T126)+Tabla3[[#This Row],[Saldo132]]</f>
        <v>-391.51347861054398</v>
      </c>
      <c r="V126" s="122">
        <f>SUM('Jul 25'!L123)</f>
        <v>0</v>
      </c>
      <c r="W126" s="108">
        <f>SUM('Pago Cuota MC 2025'!L123)</f>
        <v>0</v>
      </c>
      <c r="X126" s="119">
        <f>SUM(-V126,W126)+Tabla3[[#This Row],[Saldo16]]</f>
        <v>-391.51347861054398</v>
      </c>
      <c r="Y126" s="122">
        <f>SUM('Ago 25'!L123)</f>
        <v>0</v>
      </c>
      <c r="Z126" s="108">
        <f>SUM('Pago Cuota MC 2025'!M123)</f>
        <v>0</v>
      </c>
      <c r="AA126" s="119">
        <f>SUM(-Y126,Z126)+Tabla3[[#This Row],[Saldo19]]</f>
        <v>-391.51347861054398</v>
      </c>
      <c r="AB126" s="122">
        <f>SUM('Sep 25'!L123)</f>
        <v>0</v>
      </c>
      <c r="AC126" s="108">
        <f>SUM('Pago Cuota MC 2025'!N123)</f>
        <v>0</v>
      </c>
      <c r="AD126" s="119">
        <f>SUM(-AB126,AC126)+Tabla3[[#This Row],[Saldo22]]</f>
        <v>-391.51347861054398</v>
      </c>
      <c r="AE126" s="122">
        <f>SUM('Oct 25'!L123)</f>
        <v>0</v>
      </c>
      <c r="AF126" s="108">
        <f>SUM('Pago Cuota MC 2025'!O123)</f>
        <v>0</v>
      </c>
      <c r="AG126" s="147">
        <f>SUM(-AE126,AF126)+Tabla3[[#This Row],[Saldo25]]</f>
        <v>-391.51347861054398</v>
      </c>
      <c r="AH126" s="122">
        <f>SUM('Nov 25'!L123)</f>
        <v>0</v>
      </c>
      <c r="AI126" s="108">
        <f>SUM('Pago Cuota MC 2025'!P123)</f>
        <v>0</v>
      </c>
      <c r="AJ126" s="150">
        <f>SUM(-AH126,AI126)+Tabla3[[#This Row],[Saldo28]]</f>
        <v>-391.51347861054398</v>
      </c>
      <c r="AK126" s="122">
        <f>SUM('Dic 25'!L123)</f>
        <v>0</v>
      </c>
      <c r="AL126" s="108">
        <f>SUM('Pago Cuota MC 2025'!Q123)</f>
        <v>0</v>
      </c>
      <c r="AM126" s="123">
        <f>SUM(-AK126,AL126)+Tabla3[[#This Row],[Saldo31]]</f>
        <v>-391.51347861054398</v>
      </c>
      <c r="AN126" s="130">
        <f t="shared" si="7"/>
        <v>-391.51347861054398</v>
      </c>
      <c r="AO126" s="29"/>
      <c r="AP126" s="29"/>
      <c r="AQ126" s="106">
        <f>SUM(Tabla3[[#This Row],[Saldo Anual]])</f>
        <v>-391.51347861054398</v>
      </c>
    </row>
    <row r="127" spans="1:44" ht="16.149999999999999" thickBot="1" x14ac:dyDescent="0.5">
      <c r="A127" s="282"/>
      <c r="B127" s="16" t="s">
        <v>9</v>
      </c>
      <c r="C127" s="116">
        <v>102</v>
      </c>
      <c r="D127" s="118">
        <f>SUM('Ene 25'!L124)-('Pago Cuota MC 2024'!F124)</f>
        <v>314.97908931792892</v>
      </c>
      <c r="E127" s="108">
        <f>SUM('Pago Cuota MC 2025'!F124)</f>
        <v>315.02999999999997</v>
      </c>
      <c r="F127" s="119">
        <f t="shared" si="6"/>
        <v>5.0910682071048541E-2</v>
      </c>
      <c r="G127" s="118">
        <f>SUM('Feb 25'!L124)</f>
        <v>329.08389203218456</v>
      </c>
      <c r="H127" s="108">
        <f>SUM('Pago Cuota MC 2025'!G124)</f>
        <v>391.51</v>
      </c>
      <c r="I127" s="119">
        <f>SUM(-G127,H127)+Tabla3[[#This Row],[Saldo]]</f>
        <v>62.477018649886475</v>
      </c>
      <c r="J127" s="118">
        <f>SUM('Mar 25'!L124)</f>
        <v>334.54442088876766</v>
      </c>
      <c r="K127" s="108">
        <f>SUM('Pago Cuota MC 2025'!H124)</f>
        <v>0</v>
      </c>
      <c r="L127" s="119">
        <f>SUM(-J127,K127)+Tabla3[[#This Row],[Saldo4]]</f>
        <v>-272.06740223888119</v>
      </c>
      <c r="M127" s="122">
        <f>SUM('Abr 25'!L124)</f>
        <v>0</v>
      </c>
      <c r="N127" s="108">
        <f>SUM('Pago Cuota MC 2025'!I124)</f>
        <v>0</v>
      </c>
      <c r="O127" s="119">
        <f>SUM(-M127,N127)+Tabla3[[#This Row],[Saldo7]]</f>
        <v>-272.06740223888119</v>
      </c>
      <c r="P127" s="122">
        <f>SUM('May 25'!L124)</f>
        <v>0</v>
      </c>
      <c r="Q127" s="108">
        <f>SUM('Pago Cuota MC 2025'!J124)</f>
        <v>0</v>
      </c>
      <c r="R127" s="119">
        <f>SUM(-P127,Q127)+Tabla3[[#This Row],[Saldo13]]</f>
        <v>-272.06740223888119</v>
      </c>
      <c r="S127" s="122">
        <f>SUM('Jun 25'!L124)</f>
        <v>0</v>
      </c>
      <c r="T127" s="108">
        <f>SUM('Pago Cuota MC 2025'!K124)</f>
        <v>0</v>
      </c>
      <c r="U127" s="119">
        <f>SUM(-S127,T127)+Tabla3[[#This Row],[Saldo132]]</f>
        <v>-272.06740223888119</v>
      </c>
      <c r="V127" s="122">
        <f>SUM('Jul 25'!L124)</f>
        <v>0</v>
      </c>
      <c r="W127" s="108">
        <f>SUM('Pago Cuota MC 2025'!L124)</f>
        <v>0</v>
      </c>
      <c r="X127" s="119">
        <f>SUM(-V127,W127)+Tabla3[[#This Row],[Saldo16]]</f>
        <v>-272.06740223888119</v>
      </c>
      <c r="Y127" s="122">
        <f>SUM('Ago 25'!L124)</f>
        <v>0</v>
      </c>
      <c r="Z127" s="108">
        <f>SUM('Pago Cuota MC 2025'!M124)</f>
        <v>0</v>
      </c>
      <c r="AA127" s="119">
        <f>SUM(-Y127,Z127)+Tabla3[[#This Row],[Saldo19]]</f>
        <v>-272.06740223888119</v>
      </c>
      <c r="AB127" s="122">
        <f>SUM('Sep 25'!L124)</f>
        <v>0</v>
      </c>
      <c r="AC127" s="108">
        <f>SUM('Pago Cuota MC 2025'!N124)</f>
        <v>0</v>
      </c>
      <c r="AD127" s="119">
        <f>SUM(-AB127,AC127)+Tabla3[[#This Row],[Saldo22]]</f>
        <v>-272.06740223888119</v>
      </c>
      <c r="AE127" s="122">
        <f>SUM('Oct 25'!L124)</f>
        <v>0</v>
      </c>
      <c r="AF127" s="108">
        <f>SUM('Pago Cuota MC 2025'!O124)</f>
        <v>0</v>
      </c>
      <c r="AG127" s="147">
        <f>SUM(-AE127,AF127)+Tabla3[[#This Row],[Saldo25]]</f>
        <v>-272.06740223888119</v>
      </c>
      <c r="AH127" s="122">
        <f>SUM('Nov 25'!L124)</f>
        <v>0</v>
      </c>
      <c r="AI127" s="108">
        <f>SUM('Pago Cuota MC 2025'!P124)</f>
        <v>0</v>
      </c>
      <c r="AJ127" s="150">
        <f>SUM(-AH127,AI127)+Tabla3[[#This Row],[Saldo28]]</f>
        <v>-272.06740223888119</v>
      </c>
      <c r="AK127" s="122">
        <f>SUM('Dic 25'!L124)</f>
        <v>0</v>
      </c>
      <c r="AL127" s="108">
        <f>SUM('Pago Cuota MC 2025'!Q124)</f>
        <v>0</v>
      </c>
      <c r="AM127" s="123">
        <f>SUM(-AK127,AL127)+Tabla3[[#This Row],[Saldo31]]</f>
        <v>-272.06740223888119</v>
      </c>
      <c r="AN127" s="130">
        <f t="shared" si="7"/>
        <v>-272.06740223888119</v>
      </c>
      <c r="AO127" s="29"/>
      <c r="AP127" s="29"/>
      <c r="AQ127" s="106">
        <f>SUM(Tabla3[[#This Row],[Saldo Anual]])</f>
        <v>-272.06740223888119</v>
      </c>
    </row>
    <row r="128" spans="1:44" ht="16.149999999999999" thickBot="1" x14ac:dyDescent="0.5">
      <c r="A128" s="282"/>
      <c r="B128" s="16" t="s">
        <v>9</v>
      </c>
      <c r="C128" s="116">
        <v>103</v>
      </c>
      <c r="D128" s="118">
        <f>SUM('Ene 25'!L125)-('Pago Cuota MC 2024'!F125)</f>
        <v>4.4987386731918377E-3</v>
      </c>
      <c r="E128" s="108">
        <f>SUM('Pago Cuota MC 2025'!F125)</f>
        <v>0</v>
      </c>
      <c r="F128" s="119">
        <f t="shared" si="6"/>
        <v>-4.4987386731918377E-3</v>
      </c>
      <c r="G128" s="118">
        <f>SUM('Feb 25'!L125)</f>
        <v>387.93968938336661</v>
      </c>
      <c r="H128" s="108">
        <f>SUM('Pago Cuota MC 2025'!G125)</f>
        <v>0</v>
      </c>
      <c r="I128" s="119">
        <f>SUM(-G128,H128)+Tabla3[[#This Row],[Saldo]]</f>
        <v>-387.9441881220398</v>
      </c>
      <c r="J128" s="118">
        <f>SUM('Mar 25'!L125)</f>
        <v>497.51988970010899</v>
      </c>
      <c r="K128" s="108">
        <f>SUM('Pago Cuota MC 2025'!H125)</f>
        <v>0</v>
      </c>
      <c r="L128" s="119">
        <f>SUM(-J128,K128)+Tabla3[[#This Row],[Saldo4]]</f>
        <v>-885.46407782214874</v>
      </c>
      <c r="M128" s="122">
        <f>SUM('Abr 25'!L125)</f>
        <v>0</v>
      </c>
      <c r="N128" s="108">
        <f>SUM('Pago Cuota MC 2025'!I125)</f>
        <v>0</v>
      </c>
      <c r="O128" s="119">
        <f>SUM(-M128,N128)+Tabla3[[#This Row],[Saldo7]]</f>
        <v>-885.46407782214874</v>
      </c>
      <c r="P128" s="122">
        <f>SUM('May 25'!L125)</f>
        <v>0</v>
      </c>
      <c r="Q128" s="108">
        <f>SUM('Pago Cuota MC 2025'!J125)</f>
        <v>0</v>
      </c>
      <c r="R128" s="119">
        <f>SUM(-P128,Q128)+Tabla3[[#This Row],[Saldo13]]</f>
        <v>-885.46407782214874</v>
      </c>
      <c r="S128" s="122">
        <f>SUM('Jun 25'!L125)</f>
        <v>0</v>
      </c>
      <c r="T128" s="108">
        <f>SUM('Pago Cuota MC 2025'!K125)</f>
        <v>0</v>
      </c>
      <c r="U128" s="119">
        <f>SUM(-S128,T128)+Tabla3[[#This Row],[Saldo132]]</f>
        <v>-885.46407782214874</v>
      </c>
      <c r="V128" s="122">
        <f>SUM('Jul 25'!L125)</f>
        <v>0</v>
      </c>
      <c r="W128" s="108">
        <f>SUM('Pago Cuota MC 2025'!L125)</f>
        <v>0</v>
      </c>
      <c r="X128" s="119">
        <f>SUM(-V128,W128)+Tabla3[[#This Row],[Saldo16]]</f>
        <v>-885.46407782214874</v>
      </c>
      <c r="Y128" s="122">
        <f>SUM('Ago 25'!L125)</f>
        <v>0</v>
      </c>
      <c r="Z128" s="108">
        <f>SUM('Pago Cuota MC 2025'!M125)</f>
        <v>0</v>
      </c>
      <c r="AA128" s="119">
        <f>SUM(-Y128,Z128)+Tabla3[[#This Row],[Saldo19]]</f>
        <v>-885.46407782214874</v>
      </c>
      <c r="AB128" s="122">
        <f>SUM('Sep 25'!L125)</f>
        <v>0</v>
      </c>
      <c r="AC128" s="108">
        <f>SUM('Pago Cuota MC 2025'!N125)</f>
        <v>0</v>
      </c>
      <c r="AD128" s="119">
        <f>SUM(-AB128,AC128)+Tabla3[[#This Row],[Saldo22]]</f>
        <v>-885.46407782214874</v>
      </c>
      <c r="AE128" s="122">
        <f>SUM('Oct 25'!L125)</f>
        <v>0</v>
      </c>
      <c r="AF128" s="108">
        <f>SUM('Pago Cuota MC 2025'!O125)</f>
        <v>0</v>
      </c>
      <c r="AG128" s="147">
        <f>SUM(-AE128,AF128)+Tabla3[[#This Row],[Saldo25]]</f>
        <v>-885.46407782214874</v>
      </c>
      <c r="AH128" s="122">
        <f>SUM('Nov 25'!L125)</f>
        <v>0</v>
      </c>
      <c r="AI128" s="108">
        <f>SUM('Pago Cuota MC 2025'!P125)</f>
        <v>0</v>
      </c>
      <c r="AJ128" s="150">
        <f>SUM(-AH128,AI128)+Tabla3[[#This Row],[Saldo28]]</f>
        <v>-885.46407782214874</v>
      </c>
      <c r="AK128" s="122">
        <f>SUM('Dic 25'!L125)</f>
        <v>0</v>
      </c>
      <c r="AL128" s="108">
        <f>SUM('Pago Cuota MC 2025'!Q125)</f>
        <v>0</v>
      </c>
      <c r="AM128" s="123">
        <f>SUM(-AK128,AL128)+Tabla3[[#This Row],[Saldo31]]</f>
        <v>-885.46407782214874</v>
      </c>
      <c r="AN128" s="130">
        <f t="shared" si="7"/>
        <v>-885.46407782214874</v>
      </c>
      <c r="AO128" s="29"/>
      <c r="AP128" s="29"/>
      <c r="AQ128" s="106">
        <f>SUM(Tabla3[[#This Row],[Saldo Anual]])</f>
        <v>-885.46407782214874</v>
      </c>
      <c r="AR128" t="s">
        <v>12</v>
      </c>
    </row>
    <row r="129" spans="1:44" ht="16.149999999999999" thickBot="1" x14ac:dyDescent="0.5">
      <c r="A129" s="282"/>
      <c r="B129" s="16" t="s">
        <v>9</v>
      </c>
      <c r="C129" s="116">
        <v>104</v>
      </c>
      <c r="D129" s="118">
        <f>SUM('Ene 25'!L126)-('Pago Cuota MC 2024'!F126)</f>
        <v>209.00799221251765</v>
      </c>
      <c r="E129" s="108">
        <f>SUM('Pago Cuota MC 2025'!F126)</f>
        <v>300</v>
      </c>
      <c r="F129" s="119">
        <f t="shared" si="6"/>
        <v>90.992007787482351</v>
      </c>
      <c r="G129" s="118">
        <f>SUM('Feb 25'!L126)</f>
        <v>321.11835756906868</v>
      </c>
      <c r="H129" s="108">
        <f>SUM('Pago Cuota MC 2025'!G126)</f>
        <v>300</v>
      </c>
      <c r="I129" s="119">
        <f>SUM(-G129,H129)+Tabla3[[#This Row],[Saldo]]</f>
        <v>69.873650218413673</v>
      </c>
      <c r="J129" s="118">
        <f>SUM('Mar 25'!L126)</f>
        <v>326.12849389858229</v>
      </c>
      <c r="K129" s="108">
        <f>SUM('Pago Cuota MC 2025'!H126)</f>
        <v>300</v>
      </c>
      <c r="L129" s="119">
        <f>SUM(-J129,K129)+Tabla3[[#This Row],[Saldo4]]</f>
        <v>43.745156319831381</v>
      </c>
      <c r="M129" s="122">
        <f>SUM('Abr 25'!L126)</f>
        <v>0</v>
      </c>
      <c r="N129" s="108">
        <f>SUM('Pago Cuota MC 2025'!I126)</f>
        <v>0</v>
      </c>
      <c r="O129" s="119">
        <f>SUM(-M129,N129)+Tabla3[[#This Row],[Saldo7]]</f>
        <v>43.745156319831381</v>
      </c>
      <c r="P129" s="122">
        <f>SUM('May 25'!L126)</f>
        <v>0</v>
      </c>
      <c r="Q129" s="108">
        <f>SUM('Pago Cuota MC 2025'!J126)</f>
        <v>0</v>
      </c>
      <c r="R129" s="119">
        <f>SUM(-P129,Q129)+Tabla3[[#This Row],[Saldo13]]</f>
        <v>43.745156319831381</v>
      </c>
      <c r="S129" s="122">
        <f>SUM('Jun 25'!L126)</f>
        <v>0</v>
      </c>
      <c r="T129" s="108">
        <f>SUM('Pago Cuota MC 2025'!K126)</f>
        <v>0</v>
      </c>
      <c r="U129" s="119">
        <f>SUM(-S129,T129)+Tabla3[[#This Row],[Saldo132]]</f>
        <v>43.745156319831381</v>
      </c>
      <c r="V129" s="122">
        <f>SUM('Jul 25'!L126)</f>
        <v>0</v>
      </c>
      <c r="W129" s="108">
        <f>SUM('Pago Cuota MC 2025'!L126)</f>
        <v>0</v>
      </c>
      <c r="X129" s="119">
        <f>SUM(-V129,W129)+Tabla3[[#This Row],[Saldo16]]</f>
        <v>43.745156319831381</v>
      </c>
      <c r="Y129" s="122">
        <f>SUM('Ago 25'!L126)</f>
        <v>0</v>
      </c>
      <c r="Z129" s="108">
        <f>SUM('Pago Cuota MC 2025'!M126)</f>
        <v>0</v>
      </c>
      <c r="AA129" s="119">
        <f>SUM(-Y129,Z129)+Tabla3[[#This Row],[Saldo19]]</f>
        <v>43.745156319831381</v>
      </c>
      <c r="AB129" s="122">
        <f>SUM('Sep 25'!L126)</f>
        <v>0</v>
      </c>
      <c r="AC129" s="108">
        <f>SUM('Pago Cuota MC 2025'!N126)</f>
        <v>0</v>
      </c>
      <c r="AD129" s="119">
        <f>SUM(-AB129,AC129)+Tabla3[[#This Row],[Saldo22]]</f>
        <v>43.745156319831381</v>
      </c>
      <c r="AE129" s="122">
        <f>SUM('Oct 25'!L126)</f>
        <v>0</v>
      </c>
      <c r="AF129" s="108">
        <f>SUM('Pago Cuota MC 2025'!O126)</f>
        <v>0</v>
      </c>
      <c r="AG129" s="147">
        <f>SUM(-AE129,AF129)+Tabla3[[#This Row],[Saldo25]]</f>
        <v>43.745156319831381</v>
      </c>
      <c r="AH129" s="122">
        <f>SUM('Nov 25'!L126)</f>
        <v>0</v>
      </c>
      <c r="AI129" s="108">
        <f>SUM('Pago Cuota MC 2025'!P126)</f>
        <v>0</v>
      </c>
      <c r="AJ129" s="150">
        <f>SUM(-AH129,AI129)+Tabla3[[#This Row],[Saldo28]]</f>
        <v>43.745156319831381</v>
      </c>
      <c r="AK129" s="122">
        <f>SUM('Dic 25'!L126)</f>
        <v>0</v>
      </c>
      <c r="AL129" s="108">
        <f>SUM('Pago Cuota MC 2025'!Q126)</f>
        <v>0</v>
      </c>
      <c r="AM129" s="123">
        <f>SUM(-AK129,AL129)+Tabla3[[#This Row],[Saldo31]]</f>
        <v>43.745156319831381</v>
      </c>
      <c r="AN129" s="130">
        <f t="shared" si="7"/>
        <v>43.745156319831381</v>
      </c>
      <c r="AO129" s="29"/>
      <c r="AP129" s="29"/>
      <c r="AQ129" s="106" t="s">
        <v>12</v>
      </c>
    </row>
    <row r="130" spans="1:44" ht="16.149999999999999" thickBot="1" x14ac:dyDescent="0.5">
      <c r="A130" s="282"/>
      <c r="B130" s="16" t="s">
        <v>9</v>
      </c>
      <c r="C130" s="116">
        <v>201</v>
      </c>
      <c r="D130" s="118">
        <f>SUM('Ene 25'!L127)-('Pago Cuota MC 2024'!F127)</f>
        <v>328.46700583689346</v>
      </c>
      <c r="E130" s="108">
        <f>SUM('Pago Cuota MC 2025'!F127)</f>
        <v>328</v>
      </c>
      <c r="F130" s="119">
        <f t="shared" si="6"/>
        <v>-0.46700583689346331</v>
      </c>
      <c r="G130" s="118">
        <f>SUM('Feb 25'!L127)</f>
        <v>366.23683407148962</v>
      </c>
      <c r="H130" s="108">
        <f>SUM('Pago Cuota MC 2025'!G127)</f>
        <v>367</v>
      </c>
      <c r="I130" s="119">
        <f>SUM(-G130,H130)+Tabla3[[#This Row],[Saldo]]</f>
        <v>0.29616009161691181</v>
      </c>
      <c r="J130" s="118">
        <f>SUM('Mar 25'!L127)</f>
        <v>371.21016358233362</v>
      </c>
      <c r="K130" s="108">
        <f>SUM('Pago Cuota MC 2025'!H127)</f>
        <v>0</v>
      </c>
      <c r="L130" s="119">
        <f>SUM(-J130,K130)+Tabla3[[#This Row],[Saldo4]]</f>
        <v>-370.91400349071671</v>
      </c>
      <c r="M130" s="122">
        <f>SUM('Abr 25'!L127)</f>
        <v>0</v>
      </c>
      <c r="N130" s="108">
        <f>SUM('Pago Cuota MC 2025'!I127)</f>
        <v>0</v>
      </c>
      <c r="O130" s="119">
        <f>SUM(-M130,N130)+Tabla3[[#This Row],[Saldo7]]</f>
        <v>-370.91400349071671</v>
      </c>
      <c r="P130" s="122">
        <f>SUM('May 25'!L127)</f>
        <v>0</v>
      </c>
      <c r="Q130" s="108">
        <f>SUM('Pago Cuota MC 2025'!J127)</f>
        <v>0</v>
      </c>
      <c r="R130" s="119">
        <f>SUM(-P130,Q130)+Tabla3[[#This Row],[Saldo13]]</f>
        <v>-370.91400349071671</v>
      </c>
      <c r="S130" s="122">
        <f>SUM('Jun 25'!L127)</f>
        <v>0</v>
      </c>
      <c r="T130" s="108">
        <f>SUM('Pago Cuota MC 2025'!K127)</f>
        <v>0</v>
      </c>
      <c r="U130" s="119">
        <f>SUM(-S130,T130)+Tabla3[[#This Row],[Saldo132]]</f>
        <v>-370.91400349071671</v>
      </c>
      <c r="V130" s="122">
        <f>SUM('Jul 25'!L127)</f>
        <v>0</v>
      </c>
      <c r="W130" s="108">
        <f>SUM('Pago Cuota MC 2025'!L127)</f>
        <v>0</v>
      </c>
      <c r="X130" s="119">
        <f>SUM(-V130,W130)+Tabla3[[#This Row],[Saldo16]]</f>
        <v>-370.91400349071671</v>
      </c>
      <c r="Y130" s="122">
        <f>SUM('Ago 25'!L127)</f>
        <v>0</v>
      </c>
      <c r="Z130" s="108">
        <f>SUM('Pago Cuota MC 2025'!M127)</f>
        <v>0</v>
      </c>
      <c r="AA130" s="119">
        <f>SUM(-Y130,Z130)+Tabla3[[#This Row],[Saldo19]]</f>
        <v>-370.91400349071671</v>
      </c>
      <c r="AB130" s="122">
        <f>SUM('Sep 25'!L127)</f>
        <v>0</v>
      </c>
      <c r="AC130" s="108">
        <f>SUM('Pago Cuota MC 2025'!N127)</f>
        <v>0</v>
      </c>
      <c r="AD130" s="119">
        <f>SUM(-AB130,AC130)+Tabla3[[#This Row],[Saldo22]]</f>
        <v>-370.91400349071671</v>
      </c>
      <c r="AE130" s="122">
        <f>SUM('Oct 25'!L127)</f>
        <v>0</v>
      </c>
      <c r="AF130" s="108">
        <f>SUM('Pago Cuota MC 2025'!O127)</f>
        <v>0</v>
      </c>
      <c r="AG130" s="147">
        <f>SUM(-AE130,AF130)+Tabla3[[#This Row],[Saldo25]]</f>
        <v>-370.91400349071671</v>
      </c>
      <c r="AH130" s="122">
        <f>SUM('Nov 25'!L127)</f>
        <v>0</v>
      </c>
      <c r="AI130" s="108">
        <f>SUM('Pago Cuota MC 2025'!P127)</f>
        <v>0</v>
      </c>
      <c r="AJ130" s="150">
        <f>SUM(-AH130,AI130)+Tabla3[[#This Row],[Saldo28]]</f>
        <v>-370.91400349071671</v>
      </c>
      <c r="AK130" s="122">
        <f>SUM('Dic 25'!L127)</f>
        <v>0</v>
      </c>
      <c r="AL130" s="108">
        <f>SUM('Pago Cuota MC 2025'!Q127)</f>
        <v>0</v>
      </c>
      <c r="AM130" s="123">
        <f>SUM(-AK130,AL130)+Tabla3[[#This Row],[Saldo31]]</f>
        <v>-370.91400349071671</v>
      </c>
      <c r="AN130" s="130">
        <f t="shared" si="7"/>
        <v>-370.91400349071671</v>
      </c>
      <c r="AO130" s="29"/>
      <c r="AP130" s="29"/>
      <c r="AQ130" s="106">
        <f>SUM(Tabla3[[#This Row],[Saldo Anual]])</f>
        <v>-370.91400349071671</v>
      </c>
    </row>
    <row r="131" spans="1:44" ht="16.149999999999999" thickBot="1" x14ac:dyDescent="0.5">
      <c r="A131" s="282"/>
      <c r="B131" s="16" t="s">
        <v>9</v>
      </c>
      <c r="C131" s="116">
        <v>202</v>
      </c>
      <c r="D131" s="118">
        <f>SUM('Ene 25'!L128)-('Pago Cuota MC 2024'!F128)</f>
        <v>328.94009218089371</v>
      </c>
      <c r="E131" s="108">
        <f>SUM('Pago Cuota MC 2025'!F128)</f>
        <v>328.94</v>
      </c>
      <c r="F131" s="119">
        <f t="shared" si="6"/>
        <v>-9.2180893716431456E-5</v>
      </c>
      <c r="G131" s="118">
        <f>SUM('Feb 25'!L128)</f>
        <v>363.76544586300201</v>
      </c>
      <c r="H131" s="108">
        <f>SUM('Pago Cuota MC 2025'!G128)</f>
        <v>364</v>
      </c>
      <c r="I131" s="119">
        <f>SUM(-G131,H131)+Tabla3[[#This Row],[Saldo]]</f>
        <v>0.23446195610426912</v>
      </c>
      <c r="J131" s="118">
        <f>SUM('Mar 25'!L128)</f>
        <v>379.97626238276985</v>
      </c>
      <c r="K131" s="108">
        <f>SUM('Pago Cuota MC 2025'!H128)</f>
        <v>0</v>
      </c>
      <c r="L131" s="119">
        <f>SUM(-J131,K131)+Tabla3[[#This Row],[Saldo4]]</f>
        <v>-379.74180042666558</v>
      </c>
      <c r="M131" s="122">
        <f>SUM('Abr 25'!L128)</f>
        <v>0</v>
      </c>
      <c r="N131" s="108">
        <f>SUM('Pago Cuota MC 2025'!I128)</f>
        <v>0</v>
      </c>
      <c r="O131" s="119">
        <f>SUM(-M131,N131)+Tabla3[[#This Row],[Saldo7]]</f>
        <v>-379.74180042666558</v>
      </c>
      <c r="P131" s="122">
        <f>SUM('May 25'!L128)</f>
        <v>0</v>
      </c>
      <c r="Q131" s="108">
        <f>SUM('Pago Cuota MC 2025'!J128)</f>
        <v>0</v>
      </c>
      <c r="R131" s="119">
        <f>SUM(-P131,Q131)+Tabla3[[#This Row],[Saldo13]]</f>
        <v>-379.74180042666558</v>
      </c>
      <c r="S131" s="122">
        <f>SUM('Jun 25'!L128)</f>
        <v>0</v>
      </c>
      <c r="T131" s="108">
        <f>SUM('Pago Cuota MC 2025'!K128)</f>
        <v>0</v>
      </c>
      <c r="U131" s="119">
        <f>SUM(-S131,T131)+Tabla3[[#This Row],[Saldo132]]</f>
        <v>-379.74180042666558</v>
      </c>
      <c r="V131" s="122">
        <f>SUM('Jul 25'!L128)</f>
        <v>0</v>
      </c>
      <c r="W131" s="108">
        <f>SUM('Pago Cuota MC 2025'!L128)</f>
        <v>0</v>
      </c>
      <c r="X131" s="119">
        <f>SUM(-V131,W131)+Tabla3[[#This Row],[Saldo16]]</f>
        <v>-379.74180042666558</v>
      </c>
      <c r="Y131" s="122">
        <f>SUM('Ago 25'!L128)</f>
        <v>0</v>
      </c>
      <c r="Z131" s="108">
        <f>SUM('Pago Cuota MC 2025'!M128)</f>
        <v>0</v>
      </c>
      <c r="AA131" s="119">
        <f>SUM(-Y131,Z131)+Tabla3[[#This Row],[Saldo19]]</f>
        <v>-379.74180042666558</v>
      </c>
      <c r="AB131" s="122">
        <f>SUM('Sep 25'!L128)</f>
        <v>0</v>
      </c>
      <c r="AC131" s="108">
        <f>SUM('Pago Cuota MC 2025'!N128)</f>
        <v>0</v>
      </c>
      <c r="AD131" s="119">
        <f>SUM(-AB131,AC131)+Tabla3[[#This Row],[Saldo22]]</f>
        <v>-379.74180042666558</v>
      </c>
      <c r="AE131" s="122">
        <f>SUM('Oct 25'!L128)</f>
        <v>0</v>
      </c>
      <c r="AF131" s="108">
        <f>SUM('Pago Cuota MC 2025'!O128)</f>
        <v>0</v>
      </c>
      <c r="AG131" s="147">
        <f>SUM(-AE131,AF131)+Tabla3[[#This Row],[Saldo25]]</f>
        <v>-379.74180042666558</v>
      </c>
      <c r="AH131" s="122">
        <f>SUM('Nov 25'!L128)</f>
        <v>0</v>
      </c>
      <c r="AI131" s="108">
        <f>SUM('Pago Cuota MC 2025'!P128)</f>
        <v>0</v>
      </c>
      <c r="AJ131" s="150">
        <f>SUM(-AH131,AI131)+Tabla3[[#This Row],[Saldo28]]</f>
        <v>-379.74180042666558</v>
      </c>
      <c r="AK131" s="122">
        <f>SUM('Dic 25'!L128)</f>
        <v>0</v>
      </c>
      <c r="AL131" s="108">
        <f>SUM('Pago Cuota MC 2025'!Q128)</f>
        <v>0</v>
      </c>
      <c r="AM131" s="123">
        <f>SUM(-AK131,AL131)+Tabla3[[#This Row],[Saldo31]]</f>
        <v>-379.74180042666558</v>
      </c>
      <c r="AN131" s="130">
        <f t="shared" si="7"/>
        <v>-379.74180042666558</v>
      </c>
      <c r="AO131" s="29"/>
      <c r="AP131" s="29"/>
      <c r="AQ131" s="106">
        <f>SUM(Tabla3[[#This Row],[Saldo Anual]])</f>
        <v>-379.74180042666558</v>
      </c>
    </row>
    <row r="132" spans="1:44" ht="16.149999999999999" thickBot="1" x14ac:dyDescent="0.5">
      <c r="A132" s="282"/>
      <c r="B132" s="16" t="s">
        <v>9</v>
      </c>
      <c r="C132" s="116">
        <v>203</v>
      </c>
      <c r="D132" s="118">
        <f>SUM('Ene 25'!L129)-('Pago Cuota MC 2024'!F129)</f>
        <v>-67.612345979899999</v>
      </c>
      <c r="E132" s="108">
        <f>SUM('Pago Cuota MC 2025'!F129)</f>
        <v>0</v>
      </c>
      <c r="F132" s="119">
        <f t="shared" si="6"/>
        <v>67.612345979899999</v>
      </c>
      <c r="G132" s="118">
        <f>SUM('Feb 25'!L129)</f>
        <v>329.96764794218171</v>
      </c>
      <c r="H132" s="108">
        <f>SUM('Pago Cuota MC 2025'!G129)</f>
        <v>0</v>
      </c>
      <c r="I132" s="119">
        <f>SUM(-G132,H132)+Tabla3[[#This Row],[Saldo]]</f>
        <v>-262.35530196228171</v>
      </c>
      <c r="J132" s="118">
        <f>SUM('Mar 25'!L129)</f>
        <v>336.08521423664115</v>
      </c>
      <c r="K132" s="108">
        <f>SUM('Pago Cuota MC 2025'!H129)</f>
        <v>0</v>
      </c>
      <c r="L132" s="119">
        <f>SUM(-J132,K132)+Tabla3[[#This Row],[Saldo4]]</f>
        <v>-598.44051619892286</v>
      </c>
      <c r="M132" s="122">
        <f>SUM('Abr 25'!L129)</f>
        <v>0</v>
      </c>
      <c r="N132" s="108">
        <f>SUM('Pago Cuota MC 2025'!I129)</f>
        <v>0</v>
      </c>
      <c r="O132" s="119">
        <f>SUM(-M132,N132)+Tabla3[[#This Row],[Saldo7]]</f>
        <v>-598.44051619892286</v>
      </c>
      <c r="P132" s="122">
        <f>SUM('May 25'!L129)</f>
        <v>0</v>
      </c>
      <c r="Q132" s="108">
        <f>SUM('Pago Cuota MC 2025'!J129)</f>
        <v>0</v>
      </c>
      <c r="R132" s="119">
        <f>SUM(-P132,Q132)+Tabla3[[#This Row],[Saldo13]]</f>
        <v>-598.44051619892286</v>
      </c>
      <c r="S132" s="122">
        <f>SUM('Jun 25'!L129)</f>
        <v>0</v>
      </c>
      <c r="T132" s="108">
        <f>SUM('Pago Cuota MC 2025'!K129)</f>
        <v>0</v>
      </c>
      <c r="U132" s="119">
        <f>SUM(-S132,T132)+Tabla3[[#This Row],[Saldo132]]</f>
        <v>-598.44051619892286</v>
      </c>
      <c r="V132" s="122">
        <f>SUM('Jul 25'!L129)</f>
        <v>0</v>
      </c>
      <c r="W132" s="108">
        <f>SUM('Pago Cuota MC 2025'!L129)</f>
        <v>0</v>
      </c>
      <c r="X132" s="119">
        <f>SUM(-V132,W132)+Tabla3[[#This Row],[Saldo16]]</f>
        <v>-598.44051619892286</v>
      </c>
      <c r="Y132" s="122">
        <f>SUM('Ago 25'!L129)</f>
        <v>0</v>
      </c>
      <c r="Z132" s="108">
        <f>SUM('Pago Cuota MC 2025'!M129)</f>
        <v>0</v>
      </c>
      <c r="AA132" s="119">
        <f>SUM(-Y132,Z132)+Tabla3[[#This Row],[Saldo19]]</f>
        <v>-598.44051619892286</v>
      </c>
      <c r="AB132" s="122">
        <f>SUM('Sep 25'!L129)</f>
        <v>0</v>
      </c>
      <c r="AC132" s="108">
        <f>SUM('Pago Cuota MC 2025'!N129)</f>
        <v>0</v>
      </c>
      <c r="AD132" s="119">
        <f>SUM(-AB132,AC132)+Tabla3[[#This Row],[Saldo22]]</f>
        <v>-598.44051619892286</v>
      </c>
      <c r="AE132" s="122">
        <f>SUM('Oct 25'!L129)</f>
        <v>0</v>
      </c>
      <c r="AF132" s="108">
        <f>SUM('Pago Cuota MC 2025'!O129)</f>
        <v>0</v>
      </c>
      <c r="AG132" s="147">
        <f>SUM(-AE132,AF132)+Tabla3[[#This Row],[Saldo25]]</f>
        <v>-598.44051619892286</v>
      </c>
      <c r="AH132" s="122">
        <f>SUM('Nov 25'!L129)</f>
        <v>0</v>
      </c>
      <c r="AI132" s="108">
        <f>SUM('Pago Cuota MC 2025'!P129)</f>
        <v>0</v>
      </c>
      <c r="AJ132" s="150">
        <f>SUM(-AH132,AI132)+Tabla3[[#This Row],[Saldo28]]</f>
        <v>-598.44051619892286</v>
      </c>
      <c r="AK132" s="122">
        <f>SUM('Dic 25'!L129)</f>
        <v>0</v>
      </c>
      <c r="AL132" s="108">
        <f>SUM('Pago Cuota MC 2025'!Q129)</f>
        <v>0</v>
      </c>
      <c r="AM132" s="123">
        <f>SUM(-AK132,AL132)+Tabla3[[#This Row],[Saldo31]]</f>
        <v>-598.44051619892286</v>
      </c>
      <c r="AN132" s="130">
        <f t="shared" si="7"/>
        <v>-598.44051619892286</v>
      </c>
      <c r="AO132" s="29"/>
      <c r="AP132" s="29"/>
      <c r="AQ132" s="106">
        <f>SUM(Tabla3[[#This Row],[Saldo Anual]])</f>
        <v>-598.44051619892286</v>
      </c>
    </row>
    <row r="133" spans="1:44" ht="16.149999999999999" thickBot="1" x14ac:dyDescent="0.5">
      <c r="A133" s="282"/>
      <c r="B133" s="16" t="s">
        <v>9</v>
      </c>
      <c r="C133" s="116">
        <v>204</v>
      </c>
      <c r="D133" s="118">
        <f>SUM('Ene 25'!L130)-('Pago Cuota MC 2024'!F130)</f>
        <v>322.11685683015116</v>
      </c>
      <c r="E133" s="108">
        <f>SUM('Pago Cuota MC 2025'!F130)</f>
        <v>322.12</v>
      </c>
      <c r="F133" s="119">
        <f t="shared" si="6"/>
        <v>3.1431698488404436E-3</v>
      </c>
      <c r="G133" s="118">
        <f>SUM('Feb 25'!L130)</f>
        <v>354.97872227997721</v>
      </c>
      <c r="H133" s="108">
        <f>SUM('Pago Cuota MC 2025'!G130)</f>
        <v>302</v>
      </c>
      <c r="I133" s="119">
        <f>SUM(-G133,H133)+Tabla3[[#This Row],[Saldo]]</f>
        <v>-52.975579110128365</v>
      </c>
      <c r="J133" s="118">
        <f>SUM('Mar 25'!L130)</f>
        <v>353.25303839149393</v>
      </c>
      <c r="K133" s="108">
        <f>SUM('Pago Cuota MC 2025'!H130)</f>
        <v>0</v>
      </c>
      <c r="L133" s="119">
        <f>SUM(-J133,K133)+Tabla3[[#This Row],[Saldo4]]</f>
        <v>-406.2286175016223</v>
      </c>
      <c r="M133" s="122">
        <f>SUM('Abr 25'!L130)</f>
        <v>0</v>
      </c>
      <c r="N133" s="108">
        <f>SUM('Pago Cuota MC 2025'!I130)</f>
        <v>0</v>
      </c>
      <c r="O133" s="119">
        <f>SUM(-M133,N133)+Tabla3[[#This Row],[Saldo7]]</f>
        <v>-406.2286175016223</v>
      </c>
      <c r="P133" s="122">
        <f>SUM('May 25'!L130)</f>
        <v>0</v>
      </c>
      <c r="Q133" s="108">
        <f>SUM('Pago Cuota MC 2025'!J130)</f>
        <v>0</v>
      </c>
      <c r="R133" s="119">
        <f>SUM(-P133,Q133)+Tabla3[[#This Row],[Saldo13]]</f>
        <v>-406.2286175016223</v>
      </c>
      <c r="S133" s="122">
        <f>SUM('Jun 25'!L130)</f>
        <v>0</v>
      </c>
      <c r="T133" s="108">
        <f>SUM('Pago Cuota MC 2025'!K130)</f>
        <v>0</v>
      </c>
      <c r="U133" s="119">
        <f>SUM(-S133,T133)+Tabla3[[#This Row],[Saldo132]]</f>
        <v>-406.2286175016223</v>
      </c>
      <c r="V133" s="122">
        <f>SUM('Jul 25'!L130)</f>
        <v>0</v>
      </c>
      <c r="W133" s="108">
        <f>SUM('Pago Cuota MC 2025'!L130)</f>
        <v>0</v>
      </c>
      <c r="X133" s="119">
        <f>SUM(-V133,W133)+Tabla3[[#This Row],[Saldo16]]</f>
        <v>-406.2286175016223</v>
      </c>
      <c r="Y133" s="122">
        <f>SUM('Ago 25'!L130)</f>
        <v>0</v>
      </c>
      <c r="Z133" s="108">
        <f>SUM('Pago Cuota MC 2025'!M130)</f>
        <v>0</v>
      </c>
      <c r="AA133" s="119">
        <f>SUM(-Y133,Z133)+Tabla3[[#This Row],[Saldo19]]</f>
        <v>-406.2286175016223</v>
      </c>
      <c r="AB133" s="122">
        <f>SUM('Sep 25'!L130)</f>
        <v>0</v>
      </c>
      <c r="AC133" s="108">
        <f>SUM('Pago Cuota MC 2025'!N130)</f>
        <v>0</v>
      </c>
      <c r="AD133" s="119">
        <f>SUM(-AB133,AC133)+Tabla3[[#This Row],[Saldo22]]</f>
        <v>-406.2286175016223</v>
      </c>
      <c r="AE133" s="122">
        <f>SUM('Oct 25'!L130)</f>
        <v>0</v>
      </c>
      <c r="AF133" s="108">
        <f>SUM('Pago Cuota MC 2025'!O130)</f>
        <v>0</v>
      </c>
      <c r="AG133" s="147">
        <f>SUM(-AE133,AF133)+Tabla3[[#This Row],[Saldo25]]</f>
        <v>-406.2286175016223</v>
      </c>
      <c r="AH133" s="122">
        <f>SUM('Nov 25'!L130)</f>
        <v>0</v>
      </c>
      <c r="AI133" s="108">
        <f>SUM('Pago Cuota MC 2025'!P130)</f>
        <v>0</v>
      </c>
      <c r="AJ133" s="150">
        <f>SUM(-AH133,AI133)+Tabla3[[#This Row],[Saldo28]]</f>
        <v>-406.2286175016223</v>
      </c>
      <c r="AK133" s="122">
        <f>SUM('Dic 25'!L130)</f>
        <v>0</v>
      </c>
      <c r="AL133" s="108">
        <f>SUM('Pago Cuota MC 2025'!Q130)</f>
        <v>0</v>
      </c>
      <c r="AM133" s="123">
        <f>SUM(-AK133,AL133)+Tabla3[[#This Row],[Saldo31]]</f>
        <v>-406.2286175016223</v>
      </c>
      <c r="AN133" s="130">
        <f t="shared" si="7"/>
        <v>-406.2286175016223</v>
      </c>
      <c r="AO133" s="29"/>
      <c r="AP133" s="29"/>
      <c r="AQ133" s="106">
        <f>SUM(Tabla3[[#This Row],[Saldo Anual]])</f>
        <v>-406.2286175016223</v>
      </c>
    </row>
    <row r="134" spans="1:44" ht="16.149999999999999" thickBot="1" x14ac:dyDescent="0.5">
      <c r="A134" s="282"/>
      <c r="B134" s="16" t="s">
        <v>9</v>
      </c>
      <c r="C134" s="116">
        <v>301</v>
      </c>
      <c r="D134" s="118">
        <f>SUM('Ene 25'!L131)-('Pago Cuota MC 2024'!F131)</f>
        <v>347.05704813108179</v>
      </c>
      <c r="E134" s="108">
        <f>SUM('Pago Cuota MC 2025'!F131)</f>
        <v>346.14</v>
      </c>
      <c r="F134" s="119">
        <f t="shared" ref="F134:F165" si="8">SUM(-D134,E134)</f>
        <v>-0.91704813108179906</v>
      </c>
      <c r="G134" s="118">
        <f>SUM('Feb 25'!L131)</f>
        <v>401.48539943748222</v>
      </c>
      <c r="H134" s="108">
        <f>SUM('Pago Cuota MC 2025'!G131)</f>
        <v>0</v>
      </c>
      <c r="I134" s="119">
        <f>SUM(-G134,H134)+Tabla3[[#This Row],[Saldo]]</f>
        <v>-402.40244756856401</v>
      </c>
      <c r="J134" s="118">
        <f>SUM('Mar 25'!L131)</f>
        <v>396.3123675081788</v>
      </c>
      <c r="K134" s="108">
        <f>SUM('Pago Cuota MC 2025'!H131)</f>
        <v>0</v>
      </c>
      <c r="L134" s="119">
        <f>SUM(-J134,K134)+Tabla3[[#This Row],[Saldo4]]</f>
        <v>-798.71481507674275</v>
      </c>
      <c r="M134" s="122">
        <f>SUM('Abr 25'!L131)</f>
        <v>0</v>
      </c>
      <c r="N134" s="108">
        <f>SUM('Pago Cuota MC 2025'!I131)</f>
        <v>0</v>
      </c>
      <c r="O134" s="119">
        <f>SUM(-M134,N134)+Tabla3[[#This Row],[Saldo7]]</f>
        <v>-798.71481507674275</v>
      </c>
      <c r="P134" s="122">
        <f>SUM('May 25'!L131)</f>
        <v>0</v>
      </c>
      <c r="Q134" s="108">
        <f>SUM('Pago Cuota MC 2025'!J131)</f>
        <v>0</v>
      </c>
      <c r="R134" s="119">
        <f>SUM(-P134,Q134)+Tabla3[[#This Row],[Saldo13]]</f>
        <v>-798.71481507674275</v>
      </c>
      <c r="S134" s="122">
        <f>SUM('Jun 25'!L131)</f>
        <v>0</v>
      </c>
      <c r="T134" s="108">
        <f>SUM('Pago Cuota MC 2025'!K131)</f>
        <v>0</v>
      </c>
      <c r="U134" s="119">
        <f>SUM(-S134,T134)+Tabla3[[#This Row],[Saldo132]]</f>
        <v>-798.71481507674275</v>
      </c>
      <c r="V134" s="122">
        <f>SUM('Jul 25'!L131)</f>
        <v>0</v>
      </c>
      <c r="W134" s="108">
        <f>SUM('Pago Cuota MC 2025'!L131)</f>
        <v>0</v>
      </c>
      <c r="X134" s="119">
        <f>SUM(-V134,W134)+Tabla3[[#This Row],[Saldo16]]</f>
        <v>-798.71481507674275</v>
      </c>
      <c r="Y134" s="122">
        <f>SUM('Ago 25'!L131)</f>
        <v>0</v>
      </c>
      <c r="Z134" s="108">
        <f>SUM('Pago Cuota MC 2025'!M131)</f>
        <v>0</v>
      </c>
      <c r="AA134" s="119">
        <f>SUM(-Y134,Z134)+Tabla3[[#This Row],[Saldo19]]</f>
        <v>-798.71481507674275</v>
      </c>
      <c r="AB134" s="122">
        <f>SUM('Sep 25'!L131)</f>
        <v>0</v>
      </c>
      <c r="AC134" s="108">
        <f>SUM('Pago Cuota MC 2025'!N131)</f>
        <v>0</v>
      </c>
      <c r="AD134" s="119">
        <f>SUM(-AB134,AC134)+Tabla3[[#This Row],[Saldo22]]</f>
        <v>-798.71481507674275</v>
      </c>
      <c r="AE134" s="122">
        <f>SUM('Oct 25'!L131)</f>
        <v>0</v>
      </c>
      <c r="AF134" s="108">
        <f>SUM('Pago Cuota MC 2025'!O131)</f>
        <v>0</v>
      </c>
      <c r="AG134" s="147">
        <f>SUM(-AE134,AF134)+Tabla3[[#This Row],[Saldo25]]</f>
        <v>-798.71481507674275</v>
      </c>
      <c r="AH134" s="122">
        <f>SUM('Nov 25'!L131)</f>
        <v>0</v>
      </c>
      <c r="AI134" s="108">
        <f>SUM('Pago Cuota MC 2025'!P131)</f>
        <v>0</v>
      </c>
      <c r="AJ134" s="150">
        <f>SUM(-AH134,AI134)+Tabla3[[#This Row],[Saldo28]]</f>
        <v>-798.71481507674275</v>
      </c>
      <c r="AK134" s="122">
        <f>SUM('Dic 25'!L131)</f>
        <v>0</v>
      </c>
      <c r="AL134" s="108">
        <f>SUM('Pago Cuota MC 2025'!Q131)</f>
        <v>0</v>
      </c>
      <c r="AM134" s="123">
        <f>SUM(-AK134,AL134)+Tabla3[[#This Row],[Saldo31]]</f>
        <v>-798.71481507674275</v>
      </c>
      <c r="AN134" s="130">
        <f t="shared" si="7"/>
        <v>-798.71481507674275</v>
      </c>
      <c r="AO134" s="29"/>
      <c r="AP134" s="29"/>
      <c r="AQ134" s="106">
        <f>SUM(Tabla3[[#This Row],[Saldo Anual]])</f>
        <v>-798.71481507674275</v>
      </c>
    </row>
    <row r="135" spans="1:44" ht="16.149999999999999" thickBot="1" x14ac:dyDescent="0.5">
      <c r="A135" s="282"/>
      <c r="B135" s="16" t="s">
        <v>9</v>
      </c>
      <c r="C135" s="116">
        <v>302</v>
      </c>
      <c r="D135" s="118">
        <f>SUM('Ene 25'!L132)-('Pago Cuota MC 2024'!F132)</f>
        <v>317.6068316534413</v>
      </c>
      <c r="E135" s="108">
        <f>SUM('Pago Cuota MC 2025'!F132)</f>
        <v>317.61</v>
      </c>
      <c r="F135" s="119">
        <f t="shared" si="8"/>
        <v>3.1683465587093451E-3</v>
      </c>
      <c r="G135" s="118">
        <f>SUM('Feb 25'!L132)</f>
        <v>351.67441367843924</v>
      </c>
      <c r="H135" s="108">
        <f>SUM('Pago Cuota MC 2025'!G132)</f>
        <v>351.67</v>
      </c>
      <c r="I135" s="119">
        <f>SUM(-G135,H135)+Tabla3[[#This Row],[Saldo]]</f>
        <v>-1.2453318805114577E-3</v>
      </c>
      <c r="J135" s="118">
        <f>SUM('Mar 25'!L132)</f>
        <v>340.62324613413301</v>
      </c>
      <c r="K135" s="108">
        <f>SUM('Pago Cuota MC 2025'!H132)</f>
        <v>340.62</v>
      </c>
      <c r="L135" s="119">
        <f>SUM(-J135,K135)+Tabla3[[#This Row],[Saldo4]]</f>
        <v>-4.4914660135191298E-3</v>
      </c>
      <c r="M135" s="122">
        <f>SUM('Abr 25'!L132)</f>
        <v>0</v>
      </c>
      <c r="N135" s="108">
        <f>SUM('Pago Cuota MC 2025'!I132)</f>
        <v>0</v>
      </c>
      <c r="O135" s="119">
        <f>SUM(-M135,N135)+Tabla3[[#This Row],[Saldo7]]</f>
        <v>-4.4914660135191298E-3</v>
      </c>
      <c r="P135" s="122">
        <f>SUM('May 25'!L132)</f>
        <v>0</v>
      </c>
      <c r="Q135" s="108">
        <f>SUM('Pago Cuota MC 2025'!J132)</f>
        <v>0</v>
      </c>
      <c r="R135" s="119">
        <f>SUM(-P135,Q135)+Tabla3[[#This Row],[Saldo13]]</f>
        <v>-4.4914660135191298E-3</v>
      </c>
      <c r="S135" s="122">
        <f>SUM('Jun 25'!L132)</f>
        <v>0</v>
      </c>
      <c r="T135" s="108">
        <f>SUM('Pago Cuota MC 2025'!K132)</f>
        <v>0</v>
      </c>
      <c r="U135" s="119">
        <f>SUM(-S135,T135)+Tabla3[[#This Row],[Saldo132]]</f>
        <v>-4.4914660135191298E-3</v>
      </c>
      <c r="V135" s="122">
        <f>SUM('Jul 25'!L132)</f>
        <v>0</v>
      </c>
      <c r="W135" s="108">
        <f>SUM('Pago Cuota MC 2025'!L132)</f>
        <v>0</v>
      </c>
      <c r="X135" s="119">
        <f>SUM(-V135,W135)+Tabla3[[#This Row],[Saldo16]]</f>
        <v>-4.4914660135191298E-3</v>
      </c>
      <c r="Y135" s="122">
        <f>SUM('Ago 25'!L132)</f>
        <v>0</v>
      </c>
      <c r="Z135" s="108">
        <f>SUM('Pago Cuota MC 2025'!M132)</f>
        <v>0</v>
      </c>
      <c r="AA135" s="119">
        <f>SUM(-Y135,Z135)+Tabla3[[#This Row],[Saldo19]]</f>
        <v>-4.4914660135191298E-3</v>
      </c>
      <c r="AB135" s="122">
        <f>SUM('Sep 25'!L132)</f>
        <v>0</v>
      </c>
      <c r="AC135" s="108">
        <f>SUM('Pago Cuota MC 2025'!N132)</f>
        <v>0</v>
      </c>
      <c r="AD135" s="119">
        <f>SUM(-AB135,AC135)+Tabla3[[#This Row],[Saldo22]]</f>
        <v>-4.4914660135191298E-3</v>
      </c>
      <c r="AE135" s="122">
        <f>SUM('Oct 25'!L132)</f>
        <v>0</v>
      </c>
      <c r="AF135" s="108">
        <f>SUM('Pago Cuota MC 2025'!O132)</f>
        <v>0</v>
      </c>
      <c r="AG135" s="147">
        <f>SUM(-AE135,AF135)+Tabla3[[#This Row],[Saldo25]]</f>
        <v>-4.4914660135191298E-3</v>
      </c>
      <c r="AH135" s="122">
        <f>SUM('Nov 25'!L132)</f>
        <v>0</v>
      </c>
      <c r="AI135" s="108">
        <f>SUM('Pago Cuota MC 2025'!P132)</f>
        <v>0</v>
      </c>
      <c r="AJ135" s="150">
        <f>SUM(-AH135,AI135)+Tabla3[[#This Row],[Saldo28]]</f>
        <v>-4.4914660135191298E-3</v>
      </c>
      <c r="AK135" s="122">
        <f>SUM('Dic 25'!L132)</f>
        <v>0</v>
      </c>
      <c r="AL135" s="108">
        <f>SUM('Pago Cuota MC 2025'!Q132)</f>
        <v>0</v>
      </c>
      <c r="AM135" s="123">
        <f>SUM(-AK135,AL135)+Tabla3[[#This Row],[Saldo31]]</f>
        <v>-4.4914660135191298E-3</v>
      </c>
      <c r="AN135" s="130">
        <f t="shared" si="7"/>
        <v>-4.4914660135191298E-3</v>
      </c>
      <c r="AO135" s="29"/>
      <c r="AP135" s="29"/>
      <c r="AQ135" s="106" t="s">
        <v>12</v>
      </c>
      <c r="AR135" t="s">
        <v>12</v>
      </c>
    </row>
    <row r="136" spans="1:44" ht="16.149999999999999" thickBot="1" x14ac:dyDescent="0.5">
      <c r="A136" s="282"/>
      <c r="B136" s="16" t="s">
        <v>9</v>
      </c>
      <c r="C136" s="116">
        <v>303</v>
      </c>
      <c r="D136" s="118">
        <f>SUM('Ene 25'!L133)-('Pago Cuota MC 2024'!F133)</f>
        <v>326.41459145687742</v>
      </c>
      <c r="E136" s="108">
        <f>SUM('Pago Cuota MC 2025'!F133)</f>
        <v>0</v>
      </c>
      <c r="F136" s="119">
        <f t="shared" si="8"/>
        <v>-326.41459145687742</v>
      </c>
      <c r="G136" s="118">
        <f>SUM('Feb 25'!L133)</f>
        <v>377.51840840928514</v>
      </c>
      <c r="H136" s="108">
        <f>SUM('Pago Cuota MC 2025'!G133)</f>
        <v>703.93</v>
      </c>
      <c r="I136" s="119">
        <f>SUM(-G136,H136)+Tabla3[[#This Row],[Saldo]]</f>
        <v>-2.9998661626109424E-3</v>
      </c>
      <c r="J136" s="118">
        <f>SUM('Mar 25'!L133)</f>
        <v>395.34447688658668</v>
      </c>
      <c r="K136" s="108">
        <f>SUM('Pago Cuota MC 2025'!H133)</f>
        <v>0</v>
      </c>
      <c r="L136" s="119">
        <f>SUM(-J136,K136)+Tabla3[[#This Row],[Saldo4]]</f>
        <v>-395.34747675274929</v>
      </c>
      <c r="M136" s="122">
        <f>SUM('Abr 25'!L133)</f>
        <v>0</v>
      </c>
      <c r="N136" s="108">
        <f>SUM('Pago Cuota MC 2025'!I133)</f>
        <v>0</v>
      </c>
      <c r="O136" s="119">
        <f>SUM(-M136,N136)+Tabla3[[#This Row],[Saldo7]]</f>
        <v>-395.34747675274929</v>
      </c>
      <c r="P136" s="122">
        <f>SUM('May 25'!L133)</f>
        <v>0</v>
      </c>
      <c r="Q136" s="108">
        <f>SUM('Pago Cuota MC 2025'!J133)</f>
        <v>0</v>
      </c>
      <c r="R136" s="119">
        <f>SUM(-P136,Q136)+Tabla3[[#This Row],[Saldo13]]</f>
        <v>-395.34747675274929</v>
      </c>
      <c r="S136" s="122">
        <f>SUM('Jun 25'!L133)</f>
        <v>0</v>
      </c>
      <c r="T136" s="108">
        <f>SUM('Pago Cuota MC 2025'!K133)</f>
        <v>0</v>
      </c>
      <c r="U136" s="119">
        <f>SUM(-S136,T136)+Tabla3[[#This Row],[Saldo132]]</f>
        <v>-395.34747675274929</v>
      </c>
      <c r="V136" s="122">
        <f>SUM('Jul 25'!L133)</f>
        <v>0</v>
      </c>
      <c r="W136" s="108">
        <f>SUM('Pago Cuota MC 2025'!L133)</f>
        <v>0</v>
      </c>
      <c r="X136" s="119">
        <f>SUM(-V136,W136)+Tabla3[[#This Row],[Saldo16]]</f>
        <v>-395.34747675274929</v>
      </c>
      <c r="Y136" s="122">
        <f>SUM('Ago 25'!L133)</f>
        <v>0</v>
      </c>
      <c r="Z136" s="108">
        <f>SUM('Pago Cuota MC 2025'!M133)</f>
        <v>0</v>
      </c>
      <c r="AA136" s="119">
        <f>SUM(-Y136,Z136)+Tabla3[[#This Row],[Saldo19]]</f>
        <v>-395.34747675274929</v>
      </c>
      <c r="AB136" s="122">
        <f>SUM('Sep 25'!L133)</f>
        <v>0</v>
      </c>
      <c r="AC136" s="108">
        <f>SUM('Pago Cuota MC 2025'!N133)</f>
        <v>0</v>
      </c>
      <c r="AD136" s="119">
        <f>SUM(-AB136,AC136)+Tabla3[[#This Row],[Saldo22]]</f>
        <v>-395.34747675274929</v>
      </c>
      <c r="AE136" s="122">
        <f>SUM('Oct 25'!L133)</f>
        <v>0</v>
      </c>
      <c r="AF136" s="108">
        <f>SUM('Pago Cuota MC 2025'!O133)</f>
        <v>0</v>
      </c>
      <c r="AG136" s="147">
        <f>SUM(-AE136,AF136)+Tabla3[[#This Row],[Saldo25]]</f>
        <v>-395.34747675274929</v>
      </c>
      <c r="AH136" s="122">
        <f>SUM('Nov 25'!L133)</f>
        <v>0</v>
      </c>
      <c r="AI136" s="108">
        <f>SUM('Pago Cuota MC 2025'!P133)</f>
        <v>0</v>
      </c>
      <c r="AJ136" s="150">
        <f>SUM(-AH136,AI136)+Tabla3[[#This Row],[Saldo28]]</f>
        <v>-395.34747675274929</v>
      </c>
      <c r="AK136" s="122">
        <f>SUM('Dic 25'!L133)</f>
        <v>0</v>
      </c>
      <c r="AL136" s="108">
        <f>SUM('Pago Cuota MC 2025'!Q133)</f>
        <v>0</v>
      </c>
      <c r="AM136" s="123">
        <f>SUM(-AK136,AL136)+Tabla3[[#This Row],[Saldo31]]</f>
        <v>-395.34747675274929</v>
      </c>
      <c r="AN136" s="130">
        <f t="shared" si="7"/>
        <v>-395.34747675274929</v>
      </c>
      <c r="AO136" s="29"/>
      <c r="AP136" s="29"/>
      <c r="AQ136" s="106">
        <f>SUM(Tabla3[[#This Row],[Saldo Anual]])</f>
        <v>-395.34747675274929</v>
      </c>
    </row>
    <row r="137" spans="1:44" ht="16.149999999999999" thickBot="1" x14ac:dyDescent="0.5">
      <c r="A137" s="282"/>
      <c r="B137" s="16" t="s">
        <v>9</v>
      </c>
      <c r="C137" s="116">
        <v>304</v>
      </c>
      <c r="D137" s="118">
        <f>SUM('Ene 25'!L134)-('Pago Cuota MC 2024'!F134)</f>
        <v>334.61047756795722</v>
      </c>
      <c r="E137" s="108">
        <f>SUM('Pago Cuota MC 2025'!F134)</f>
        <v>334.61</v>
      </c>
      <c r="F137" s="119">
        <f t="shared" si="8"/>
        <v>-4.7756795720488299E-4</v>
      </c>
      <c r="G137" s="118">
        <f>SUM('Feb 25'!L134)</f>
        <v>378.66416275277697</v>
      </c>
      <c r="H137" s="108">
        <f>SUM('Pago Cuota MC 2025'!G134)</f>
        <v>378.66</v>
      </c>
      <c r="I137" s="119">
        <f>SUM(-G137,H137)+Tabla3[[#This Row],[Saldo]]</f>
        <v>-4.640320734154102E-3</v>
      </c>
      <c r="J137" s="118">
        <f>SUM('Mar 25'!L134)</f>
        <v>395.73399384405667</v>
      </c>
      <c r="K137" s="108">
        <f>SUM('Pago Cuota MC 2025'!H134)</f>
        <v>0</v>
      </c>
      <c r="L137" s="119">
        <f>SUM(-J137,K137)+Tabla3[[#This Row],[Saldo4]]</f>
        <v>-395.73863416479082</v>
      </c>
      <c r="M137" s="122">
        <f>SUM('Abr 25'!L134)</f>
        <v>0</v>
      </c>
      <c r="N137" s="108">
        <f>SUM('Pago Cuota MC 2025'!I134)</f>
        <v>0</v>
      </c>
      <c r="O137" s="119">
        <f>SUM(-M137,N137)+Tabla3[[#This Row],[Saldo7]]</f>
        <v>-395.73863416479082</v>
      </c>
      <c r="P137" s="122">
        <f>SUM('May 25'!L134)</f>
        <v>0</v>
      </c>
      <c r="Q137" s="108">
        <f>SUM('Pago Cuota MC 2025'!J134)</f>
        <v>0</v>
      </c>
      <c r="R137" s="119">
        <f>SUM(-P137,Q137)+Tabla3[[#This Row],[Saldo13]]</f>
        <v>-395.73863416479082</v>
      </c>
      <c r="S137" s="122">
        <f>SUM('Jun 25'!L134)</f>
        <v>0</v>
      </c>
      <c r="T137" s="108">
        <f>SUM('Pago Cuota MC 2025'!K134)</f>
        <v>0</v>
      </c>
      <c r="U137" s="119">
        <f>SUM(-S137,T137)+Tabla3[[#This Row],[Saldo132]]</f>
        <v>-395.73863416479082</v>
      </c>
      <c r="V137" s="122">
        <f>SUM('Jul 25'!L134)</f>
        <v>0</v>
      </c>
      <c r="W137" s="108">
        <f>SUM('Pago Cuota MC 2025'!L134)</f>
        <v>0</v>
      </c>
      <c r="X137" s="119">
        <f>SUM(-V137,W137)+Tabla3[[#This Row],[Saldo16]]</f>
        <v>-395.73863416479082</v>
      </c>
      <c r="Y137" s="122">
        <f>SUM('Ago 25'!L134)</f>
        <v>0</v>
      </c>
      <c r="Z137" s="108">
        <f>SUM('Pago Cuota MC 2025'!M134)</f>
        <v>0</v>
      </c>
      <c r="AA137" s="119">
        <f>SUM(-Y137,Z137)+Tabla3[[#This Row],[Saldo19]]</f>
        <v>-395.73863416479082</v>
      </c>
      <c r="AB137" s="122">
        <f>SUM('Sep 25'!L134)</f>
        <v>0</v>
      </c>
      <c r="AC137" s="108">
        <f>SUM('Pago Cuota MC 2025'!N134)</f>
        <v>0</v>
      </c>
      <c r="AD137" s="119">
        <f>SUM(-AB137,AC137)+Tabla3[[#This Row],[Saldo22]]</f>
        <v>-395.73863416479082</v>
      </c>
      <c r="AE137" s="122">
        <f>SUM('Oct 25'!L134)</f>
        <v>0</v>
      </c>
      <c r="AF137" s="108">
        <f>SUM('Pago Cuota MC 2025'!O134)</f>
        <v>0</v>
      </c>
      <c r="AG137" s="147">
        <f>SUM(-AE137,AF137)+Tabla3[[#This Row],[Saldo25]]</f>
        <v>-395.73863416479082</v>
      </c>
      <c r="AH137" s="122">
        <f>SUM('Nov 25'!L134)</f>
        <v>0</v>
      </c>
      <c r="AI137" s="108">
        <f>SUM('Pago Cuota MC 2025'!P134)</f>
        <v>0</v>
      </c>
      <c r="AJ137" s="150">
        <f>SUM(-AH137,AI137)+Tabla3[[#This Row],[Saldo28]]</f>
        <v>-395.73863416479082</v>
      </c>
      <c r="AK137" s="122">
        <f>SUM('Dic 25'!L134)</f>
        <v>0</v>
      </c>
      <c r="AL137" s="108">
        <f>SUM('Pago Cuota MC 2025'!Q134)</f>
        <v>0</v>
      </c>
      <c r="AM137" s="123">
        <f>SUM(-AK137,AL137)+Tabla3[[#This Row],[Saldo31]]</f>
        <v>-395.73863416479082</v>
      </c>
      <c r="AN137" s="130">
        <f t="shared" si="7"/>
        <v>-395.73863416479082</v>
      </c>
      <c r="AO137" s="29"/>
      <c r="AP137" s="29"/>
      <c r="AQ137" s="106">
        <f>SUM(Tabla3[[#This Row],[Saldo Anual]])</f>
        <v>-395.73863416479082</v>
      </c>
    </row>
    <row r="138" spans="1:44" ht="16.149999999999999" thickBot="1" x14ac:dyDescent="0.5">
      <c r="A138" s="282"/>
      <c r="B138" s="16" t="s">
        <v>9</v>
      </c>
      <c r="C138" s="116">
        <v>401</v>
      </c>
      <c r="D138" s="118">
        <f>SUM('Ene 25'!L135)-('Pago Cuota MC 2024'!F135)</f>
        <v>315.66200943284031</v>
      </c>
      <c r="E138" s="108">
        <f>SUM('Pago Cuota MC 2025'!F135)</f>
        <v>331</v>
      </c>
      <c r="F138" s="119">
        <f t="shared" si="8"/>
        <v>15.337990567159693</v>
      </c>
      <c r="G138" s="118">
        <f>SUM('Feb 25'!L135)</f>
        <v>328.7006704428938</v>
      </c>
      <c r="H138" s="108">
        <f>SUM('Pago Cuota MC 2025'!G135)</f>
        <v>314</v>
      </c>
      <c r="I138" s="119">
        <f>SUM(-G138,H138)+Tabla3[[#This Row],[Saldo]]</f>
        <v>0.6373201242658979</v>
      </c>
      <c r="J138" s="118">
        <f>SUM('Mar 25'!L135)</f>
        <v>336.02773293893125</v>
      </c>
      <c r="K138" s="108">
        <f>SUM('Pago Cuota MC 2025'!H135)</f>
        <v>336</v>
      </c>
      <c r="L138" s="119">
        <f>SUM(-J138,K138)+Tabla3[[#This Row],[Saldo4]]</f>
        <v>0.60958718533464662</v>
      </c>
      <c r="M138" s="122">
        <f>SUM('Abr 25'!L135)</f>
        <v>0</v>
      </c>
      <c r="N138" s="108">
        <f>SUM('Pago Cuota MC 2025'!I135)</f>
        <v>0</v>
      </c>
      <c r="O138" s="119">
        <f>SUM(-M138,N138)+Tabla3[[#This Row],[Saldo7]]</f>
        <v>0.60958718533464662</v>
      </c>
      <c r="P138" s="122">
        <f>SUM('May 25'!L135)</f>
        <v>0</v>
      </c>
      <c r="Q138" s="108">
        <f>SUM('Pago Cuota MC 2025'!J135)</f>
        <v>0</v>
      </c>
      <c r="R138" s="119">
        <f>SUM(-P138,Q138)+Tabla3[[#This Row],[Saldo13]]</f>
        <v>0.60958718533464662</v>
      </c>
      <c r="S138" s="122">
        <f>SUM('Jun 25'!L135)</f>
        <v>0</v>
      </c>
      <c r="T138" s="108">
        <f>SUM('Pago Cuota MC 2025'!K135)</f>
        <v>0</v>
      </c>
      <c r="U138" s="119">
        <f>SUM(-S138,T138)+Tabla3[[#This Row],[Saldo132]]</f>
        <v>0.60958718533464662</v>
      </c>
      <c r="V138" s="122">
        <f>SUM('Jul 25'!L135)</f>
        <v>0</v>
      </c>
      <c r="W138" s="108">
        <f>SUM('Pago Cuota MC 2025'!L135)</f>
        <v>0</v>
      </c>
      <c r="X138" s="119">
        <f>SUM(-V138,W138)+Tabla3[[#This Row],[Saldo16]]</f>
        <v>0.60958718533464662</v>
      </c>
      <c r="Y138" s="122">
        <f>SUM('Ago 25'!L135)</f>
        <v>0</v>
      </c>
      <c r="Z138" s="108">
        <f>SUM('Pago Cuota MC 2025'!M135)</f>
        <v>0</v>
      </c>
      <c r="AA138" s="119">
        <f>SUM(-Y138,Z138)+Tabla3[[#This Row],[Saldo19]]</f>
        <v>0.60958718533464662</v>
      </c>
      <c r="AB138" s="122">
        <f>SUM('Sep 25'!L135)</f>
        <v>0</v>
      </c>
      <c r="AC138" s="108">
        <f>SUM('Pago Cuota MC 2025'!N135)</f>
        <v>0</v>
      </c>
      <c r="AD138" s="119">
        <f>SUM(-AB138,AC138)+Tabla3[[#This Row],[Saldo22]]</f>
        <v>0.60958718533464662</v>
      </c>
      <c r="AE138" s="122">
        <f>SUM('Oct 25'!L135)</f>
        <v>0</v>
      </c>
      <c r="AF138" s="108">
        <f>SUM('Pago Cuota MC 2025'!O135)</f>
        <v>0</v>
      </c>
      <c r="AG138" s="147">
        <f>SUM(-AE138,AF138)+Tabla3[[#This Row],[Saldo25]]</f>
        <v>0.60958718533464662</v>
      </c>
      <c r="AH138" s="122">
        <f>SUM('Nov 25'!L135)</f>
        <v>0</v>
      </c>
      <c r="AI138" s="108">
        <f>SUM('Pago Cuota MC 2025'!P135)</f>
        <v>0</v>
      </c>
      <c r="AJ138" s="150">
        <f>SUM(-AH138,AI138)+Tabla3[[#This Row],[Saldo28]]</f>
        <v>0.60958718533464662</v>
      </c>
      <c r="AK138" s="122">
        <f>SUM('Dic 25'!L135)</f>
        <v>0</v>
      </c>
      <c r="AL138" s="108">
        <f>SUM('Pago Cuota MC 2025'!Q135)</f>
        <v>0</v>
      </c>
      <c r="AM138" s="123">
        <f>SUM(-AK138,AL138)+Tabla3[[#This Row],[Saldo31]]</f>
        <v>0.60958718533464662</v>
      </c>
      <c r="AN138" s="130">
        <f t="shared" ref="AN138:AN165" si="9">SUM(AM138)</f>
        <v>0.60958718533464662</v>
      </c>
      <c r="AO138" s="29"/>
      <c r="AP138" s="29"/>
      <c r="AQ138" s="106" t="s">
        <v>12</v>
      </c>
    </row>
    <row r="139" spans="1:44" ht="16.149999999999999" thickBot="1" x14ac:dyDescent="0.5">
      <c r="A139" s="282"/>
      <c r="B139" s="16" t="s">
        <v>9</v>
      </c>
      <c r="C139" s="116">
        <v>402</v>
      </c>
      <c r="D139" s="118">
        <f>SUM('Ene 25'!L136)-('Pago Cuota MC 2024'!F136)</f>
        <v>318.5878807129543</v>
      </c>
      <c r="E139" s="108">
        <f>SUM('Pago Cuota MC 2025'!F136)</f>
        <v>320.87</v>
      </c>
      <c r="F139" s="119">
        <f t="shared" si="8"/>
        <v>2.2821192870457025</v>
      </c>
      <c r="G139" s="118">
        <f>SUM('Feb 25'!L136)</f>
        <v>320.87200083309602</v>
      </c>
      <c r="H139" s="108">
        <f>SUM('Pago Cuota MC 2025'!G136)</f>
        <v>318.58999999999997</v>
      </c>
      <c r="I139" s="119">
        <f>SUM(-G139,H139)+Tabla3[[#This Row],[Saldo]]</f>
        <v>1.1845394965348532E-4</v>
      </c>
      <c r="J139" s="118">
        <f>SUM('Mar 25'!L136)</f>
        <v>326.08521423664115</v>
      </c>
      <c r="K139" s="108">
        <f>SUM('Pago Cuota MC 2025'!H136)</f>
        <v>0</v>
      </c>
      <c r="L139" s="119">
        <f>SUM(-J139,K139)+Tabla3[[#This Row],[Saldo4]]</f>
        <v>-326.0850957826915</v>
      </c>
      <c r="M139" s="122">
        <f>SUM('Abr 25'!L136)</f>
        <v>0</v>
      </c>
      <c r="N139" s="108">
        <f>SUM('Pago Cuota MC 2025'!I136)</f>
        <v>0</v>
      </c>
      <c r="O139" s="119">
        <f>SUM(-M139,N139)+Tabla3[[#This Row],[Saldo7]]</f>
        <v>-326.0850957826915</v>
      </c>
      <c r="P139" s="122">
        <f>SUM('May 25'!L136)</f>
        <v>0</v>
      </c>
      <c r="Q139" s="108">
        <f>SUM('Pago Cuota MC 2025'!J136)</f>
        <v>0</v>
      </c>
      <c r="R139" s="119">
        <f>SUM(-P139,Q139)+Tabla3[[#This Row],[Saldo13]]</f>
        <v>-326.0850957826915</v>
      </c>
      <c r="S139" s="122">
        <f>SUM('Jun 25'!L136)</f>
        <v>0</v>
      </c>
      <c r="T139" s="108">
        <f>SUM('Pago Cuota MC 2025'!K136)</f>
        <v>0</v>
      </c>
      <c r="U139" s="119">
        <f>SUM(-S139,T139)+Tabla3[[#This Row],[Saldo132]]</f>
        <v>-326.0850957826915</v>
      </c>
      <c r="V139" s="122">
        <f>SUM('Jul 25'!L136)</f>
        <v>0</v>
      </c>
      <c r="W139" s="108">
        <f>SUM('Pago Cuota MC 2025'!L136)</f>
        <v>0</v>
      </c>
      <c r="X139" s="119">
        <f>SUM(-V139,W139)+Tabla3[[#This Row],[Saldo16]]</f>
        <v>-326.0850957826915</v>
      </c>
      <c r="Y139" s="122">
        <f>SUM('Ago 25'!L136)</f>
        <v>0</v>
      </c>
      <c r="Z139" s="108">
        <f>SUM('Pago Cuota MC 2025'!M136)</f>
        <v>0</v>
      </c>
      <c r="AA139" s="119">
        <f>SUM(-Y139,Z139)+Tabla3[[#This Row],[Saldo19]]</f>
        <v>-326.0850957826915</v>
      </c>
      <c r="AB139" s="122">
        <f>SUM('Sep 25'!L136)</f>
        <v>0</v>
      </c>
      <c r="AC139" s="108">
        <f>SUM('Pago Cuota MC 2025'!N136)</f>
        <v>0</v>
      </c>
      <c r="AD139" s="119">
        <f>SUM(-AB139,AC139)+Tabla3[[#This Row],[Saldo22]]</f>
        <v>-326.0850957826915</v>
      </c>
      <c r="AE139" s="122">
        <f>SUM('Oct 25'!L136)</f>
        <v>0</v>
      </c>
      <c r="AF139" s="108">
        <f>SUM('Pago Cuota MC 2025'!O136)</f>
        <v>0</v>
      </c>
      <c r="AG139" s="147">
        <f>SUM(-AE139,AF139)+Tabla3[[#This Row],[Saldo25]]</f>
        <v>-326.0850957826915</v>
      </c>
      <c r="AH139" s="122">
        <f>SUM('Nov 25'!L136)</f>
        <v>0</v>
      </c>
      <c r="AI139" s="108">
        <f>SUM('Pago Cuota MC 2025'!P136)</f>
        <v>0</v>
      </c>
      <c r="AJ139" s="150">
        <f>SUM(-AH139,AI139)+Tabla3[[#This Row],[Saldo28]]</f>
        <v>-326.0850957826915</v>
      </c>
      <c r="AK139" s="122">
        <f>SUM('Dic 25'!L136)</f>
        <v>0</v>
      </c>
      <c r="AL139" s="108">
        <f>SUM('Pago Cuota MC 2025'!Q136)</f>
        <v>0</v>
      </c>
      <c r="AM139" s="123">
        <f>SUM(-AK139,AL139)+Tabla3[[#This Row],[Saldo31]]</f>
        <v>-326.0850957826915</v>
      </c>
      <c r="AN139" s="130">
        <f t="shared" si="9"/>
        <v>-326.0850957826915</v>
      </c>
      <c r="AO139" s="29"/>
      <c r="AP139" s="29"/>
      <c r="AQ139" s="106">
        <f>SUM(Tabla3[[#This Row],[Saldo Anual]])</f>
        <v>-326.0850957826915</v>
      </c>
    </row>
    <row r="140" spans="1:44" ht="16.149999999999999" thickBot="1" x14ac:dyDescent="0.5">
      <c r="A140" s="282"/>
      <c r="B140" s="16" t="s">
        <v>9</v>
      </c>
      <c r="C140" s="116">
        <v>403</v>
      </c>
      <c r="D140" s="118">
        <f>SUM('Ene 25'!L137)-('Pago Cuota MC 2024'!F137)</f>
        <v>352.83458766645759</v>
      </c>
      <c r="E140" s="108">
        <f>SUM('Pago Cuota MC 2025'!F137)</f>
        <v>0</v>
      </c>
      <c r="F140" s="119">
        <f t="shared" si="8"/>
        <v>-352.83458766645759</v>
      </c>
      <c r="G140" s="118">
        <f>SUM('Feb 25'!L137)</f>
        <v>436.75351692537743</v>
      </c>
      <c r="H140" s="108">
        <f>SUM('Pago Cuota MC 2025'!G137)</f>
        <v>0</v>
      </c>
      <c r="I140" s="119">
        <f>SUM(-G140,H140)+Tabla3[[#This Row],[Saldo]]</f>
        <v>-789.58810459183496</v>
      </c>
      <c r="J140" s="118">
        <f>SUM('Mar 25'!L137)</f>
        <v>439.80689133587782</v>
      </c>
      <c r="K140" s="108">
        <f>SUM('Pago Cuota MC 2025'!H137)</f>
        <v>0</v>
      </c>
      <c r="L140" s="119">
        <f>SUM(-J140,K140)+Tabla3[[#This Row],[Saldo4]]</f>
        <v>-1229.3949959277129</v>
      </c>
      <c r="M140" s="122">
        <f>SUM('Abr 25'!L137)</f>
        <v>0</v>
      </c>
      <c r="N140" s="108">
        <f>SUM('Pago Cuota MC 2025'!I137)</f>
        <v>0</v>
      </c>
      <c r="O140" s="119">
        <f>SUM(-M140,N140)+Tabla3[[#This Row],[Saldo7]]</f>
        <v>-1229.3949959277129</v>
      </c>
      <c r="P140" s="122">
        <f>SUM('May 25'!L137)</f>
        <v>0</v>
      </c>
      <c r="Q140" s="108">
        <f>SUM('Pago Cuota MC 2025'!J137)</f>
        <v>0</v>
      </c>
      <c r="R140" s="119">
        <f>SUM(-P140,Q140)+Tabla3[[#This Row],[Saldo13]]</f>
        <v>-1229.3949959277129</v>
      </c>
      <c r="S140" s="122">
        <f>SUM('Jun 25'!L137)</f>
        <v>0</v>
      </c>
      <c r="T140" s="108">
        <f>SUM('Pago Cuota MC 2025'!K137)</f>
        <v>0</v>
      </c>
      <c r="U140" s="119">
        <f>SUM(-S140,T140)+Tabla3[[#This Row],[Saldo132]]</f>
        <v>-1229.3949959277129</v>
      </c>
      <c r="V140" s="122">
        <f>SUM('Jul 25'!L137)</f>
        <v>0</v>
      </c>
      <c r="W140" s="108">
        <f>SUM('Pago Cuota MC 2025'!L137)</f>
        <v>0</v>
      </c>
      <c r="X140" s="119">
        <f>SUM(-V140,W140)+Tabla3[[#This Row],[Saldo16]]</f>
        <v>-1229.3949959277129</v>
      </c>
      <c r="Y140" s="122">
        <f>SUM('Ago 25'!L137)</f>
        <v>0</v>
      </c>
      <c r="Z140" s="108">
        <f>SUM('Pago Cuota MC 2025'!M137)</f>
        <v>0</v>
      </c>
      <c r="AA140" s="119">
        <f>SUM(-Y140,Z140)+Tabla3[[#This Row],[Saldo19]]</f>
        <v>-1229.3949959277129</v>
      </c>
      <c r="AB140" s="122">
        <f>SUM('Sep 25'!L137)</f>
        <v>0</v>
      </c>
      <c r="AC140" s="108">
        <f>SUM('Pago Cuota MC 2025'!N137)</f>
        <v>0</v>
      </c>
      <c r="AD140" s="119">
        <f>SUM(-AB140,AC140)+Tabla3[[#This Row],[Saldo22]]</f>
        <v>-1229.3949959277129</v>
      </c>
      <c r="AE140" s="122">
        <f>SUM('Oct 25'!L137)</f>
        <v>0</v>
      </c>
      <c r="AF140" s="108">
        <f>SUM('Pago Cuota MC 2025'!O137)</f>
        <v>0</v>
      </c>
      <c r="AG140" s="147">
        <f>SUM(-AE140,AF140)+Tabla3[[#This Row],[Saldo25]]</f>
        <v>-1229.3949959277129</v>
      </c>
      <c r="AH140" s="122">
        <f>SUM('Nov 25'!L137)</f>
        <v>0</v>
      </c>
      <c r="AI140" s="108">
        <f>SUM('Pago Cuota MC 2025'!P137)</f>
        <v>0</v>
      </c>
      <c r="AJ140" s="150">
        <f>SUM(-AH140,AI140)+Tabla3[[#This Row],[Saldo28]]</f>
        <v>-1229.3949959277129</v>
      </c>
      <c r="AK140" s="122">
        <f>SUM('Dic 25'!L137)</f>
        <v>0</v>
      </c>
      <c r="AL140" s="108">
        <f>SUM('Pago Cuota MC 2025'!Q137)</f>
        <v>0</v>
      </c>
      <c r="AM140" s="123">
        <f>SUM(-AK140,AL140)+Tabla3[[#This Row],[Saldo31]]</f>
        <v>-1229.3949959277129</v>
      </c>
      <c r="AN140" s="130">
        <f t="shared" si="9"/>
        <v>-1229.3949959277129</v>
      </c>
      <c r="AO140" s="29"/>
      <c r="AP140" s="29"/>
      <c r="AQ140" s="106">
        <f>SUM(Tabla3[[#This Row],[Saldo Anual]])</f>
        <v>-1229.3949959277129</v>
      </c>
    </row>
    <row r="141" spans="1:44" ht="16.149999999999999" thickBot="1" x14ac:dyDescent="0.5">
      <c r="A141" s="282"/>
      <c r="B141" s="16" t="s">
        <v>9</v>
      </c>
      <c r="C141" s="116">
        <v>404</v>
      </c>
      <c r="D141" s="118">
        <f>SUM('Ene 25'!L138)-('Pago Cuota MC 2024'!F138)</f>
        <v>330.45240928266116</v>
      </c>
      <c r="E141" s="108">
        <f>SUM('Pago Cuota MC 2025'!F138)</f>
        <v>330.45</v>
      </c>
      <c r="F141" s="119">
        <f t="shared" si="8"/>
        <v>-2.4092826611763485E-3</v>
      </c>
      <c r="G141" s="118">
        <f>SUM('Feb 25'!L138)</f>
        <v>389.94182666619201</v>
      </c>
      <c r="H141" s="108">
        <f>SUM('Pago Cuota MC 2025'!G138)</f>
        <v>389.94</v>
      </c>
      <c r="I141" s="119">
        <f>SUM(-G141,H141)+Tabla3[[#This Row],[Saldo]]</f>
        <v>-4.2359488531928946E-3</v>
      </c>
      <c r="J141" s="118">
        <f>SUM('Mar 25'!L138)</f>
        <v>387.75086347328238</v>
      </c>
      <c r="K141" s="108">
        <f>SUM('Pago Cuota MC 2025'!H138)</f>
        <v>0</v>
      </c>
      <c r="L141" s="119">
        <f>SUM(-J141,K141)+Tabla3[[#This Row],[Saldo4]]</f>
        <v>-387.75509942213557</v>
      </c>
      <c r="M141" s="122">
        <f>SUM('Abr 25'!L138)</f>
        <v>0</v>
      </c>
      <c r="N141" s="108">
        <f>SUM('Pago Cuota MC 2025'!I138)</f>
        <v>0</v>
      </c>
      <c r="O141" s="119">
        <f>SUM(-M141,N141)+Tabla3[[#This Row],[Saldo7]]</f>
        <v>-387.75509942213557</v>
      </c>
      <c r="P141" s="122">
        <f>SUM('May 25'!L138)</f>
        <v>0</v>
      </c>
      <c r="Q141" s="108">
        <f>SUM('Pago Cuota MC 2025'!J138)</f>
        <v>0</v>
      </c>
      <c r="R141" s="119">
        <f>SUM(-P141,Q141)+Tabla3[[#This Row],[Saldo13]]</f>
        <v>-387.75509942213557</v>
      </c>
      <c r="S141" s="122">
        <f>SUM('Jun 25'!L138)</f>
        <v>0</v>
      </c>
      <c r="T141" s="108">
        <f>SUM('Pago Cuota MC 2025'!K138)</f>
        <v>0</v>
      </c>
      <c r="U141" s="119">
        <f>SUM(-S141,T141)+Tabla3[[#This Row],[Saldo132]]</f>
        <v>-387.75509942213557</v>
      </c>
      <c r="V141" s="122">
        <f>SUM('Jul 25'!L138)</f>
        <v>0</v>
      </c>
      <c r="W141" s="108">
        <f>SUM('Pago Cuota MC 2025'!L138)</f>
        <v>0</v>
      </c>
      <c r="X141" s="119">
        <f>SUM(-V141,W141)+Tabla3[[#This Row],[Saldo16]]</f>
        <v>-387.75509942213557</v>
      </c>
      <c r="Y141" s="122">
        <f>SUM('Ago 25'!L138)</f>
        <v>0</v>
      </c>
      <c r="Z141" s="108">
        <f>SUM('Pago Cuota MC 2025'!M138)</f>
        <v>0</v>
      </c>
      <c r="AA141" s="119">
        <f>SUM(-Y141,Z141)+Tabla3[[#This Row],[Saldo19]]</f>
        <v>-387.75509942213557</v>
      </c>
      <c r="AB141" s="122">
        <f>SUM('Sep 25'!L138)</f>
        <v>0</v>
      </c>
      <c r="AC141" s="108">
        <f>SUM('Pago Cuota MC 2025'!N138)</f>
        <v>0</v>
      </c>
      <c r="AD141" s="119">
        <f>SUM(-AB141,AC141)+Tabla3[[#This Row],[Saldo22]]</f>
        <v>-387.75509942213557</v>
      </c>
      <c r="AE141" s="122">
        <f>SUM('Oct 25'!L138)</f>
        <v>0</v>
      </c>
      <c r="AF141" s="108">
        <f>SUM('Pago Cuota MC 2025'!O138)</f>
        <v>0</v>
      </c>
      <c r="AG141" s="147">
        <f>SUM(-AE141,AF141)+Tabla3[[#This Row],[Saldo25]]</f>
        <v>-387.75509942213557</v>
      </c>
      <c r="AH141" s="122">
        <f>SUM('Nov 25'!L138)</f>
        <v>0</v>
      </c>
      <c r="AI141" s="108">
        <f>SUM('Pago Cuota MC 2025'!P138)</f>
        <v>0</v>
      </c>
      <c r="AJ141" s="150">
        <f>SUM(-AH141,AI141)+Tabla3[[#This Row],[Saldo28]]</f>
        <v>-387.75509942213557</v>
      </c>
      <c r="AK141" s="122">
        <f>SUM('Dic 25'!L138)</f>
        <v>0</v>
      </c>
      <c r="AL141" s="108">
        <f>SUM('Pago Cuota MC 2025'!Q138)</f>
        <v>0</v>
      </c>
      <c r="AM141" s="123">
        <f>SUM(-AK141,AL141)+Tabla3[[#This Row],[Saldo31]]</f>
        <v>-387.75509942213557</v>
      </c>
      <c r="AN141" s="130">
        <f t="shared" si="9"/>
        <v>-387.75509942213557</v>
      </c>
      <c r="AO141" s="29"/>
      <c r="AP141" s="29"/>
      <c r="AQ141" s="106">
        <f>SUM(Tabla3[[#This Row],[Saldo Anual]])</f>
        <v>-387.75509942213557</v>
      </c>
    </row>
    <row r="142" spans="1:44" ht="16.149999999999999" thickBot="1" x14ac:dyDescent="0.5">
      <c r="A142" s="282"/>
      <c r="B142" s="16" t="s">
        <v>9</v>
      </c>
      <c r="C142" s="116">
        <v>501</v>
      </c>
      <c r="D142" s="118">
        <f>SUM('Ene 25'!L139)-('Pago Cuota MC 2024'!F139)</f>
        <v>338.2271981061167</v>
      </c>
      <c r="E142" s="108">
        <f>SUM('Pago Cuota MC 2025'!F139)</f>
        <v>338.23</v>
      </c>
      <c r="F142" s="119">
        <f t="shared" si="8"/>
        <v>2.8018938833156426E-3</v>
      </c>
      <c r="G142" s="118">
        <f>SUM('Feb 25'!L139)</f>
        <v>405.12600453574487</v>
      </c>
      <c r="H142" s="108">
        <f>SUM('Pago Cuota MC 2025'!G139)</f>
        <v>405.12</v>
      </c>
      <c r="I142" s="119">
        <f>SUM(-G142,H142)+Tabla3[[#This Row],[Saldo]]</f>
        <v>-3.2026418615487273E-3</v>
      </c>
      <c r="J142" s="118">
        <f>SUM('Mar 25'!L139)</f>
        <v>408.76904111777532</v>
      </c>
      <c r="K142" s="108">
        <f>SUM('Pago Cuota MC 2025'!H139)</f>
        <v>0</v>
      </c>
      <c r="L142" s="119">
        <f>SUM(-J142,K142)+Tabla3[[#This Row],[Saldo4]]</f>
        <v>-408.77224375963686</v>
      </c>
      <c r="M142" s="122">
        <f>SUM('Abr 25'!L139)</f>
        <v>0</v>
      </c>
      <c r="N142" s="108">
        <f>SUM('Pago Cuota MC 2025'!I139)</f>
        <v>0</v>
      </c>
      <c r="O142" s="119">
        <f>SUM(-M142,N142)+Tabla3[[#This Row],[Saldo7]]</f>
        <v>-408.77224375963686</v>
      </c>
      <c r="P142" s="122">
        <f>SUM('May 25'!L139)</f>
        <v>0</v>
      </c>
      <c r="Q142" s="108">
        <f>SUM('Pago Cuota MC 2025'!J139)</f>
        <v>0</v>
      </c>
      <c r="R142" s="119">
        <f>SUM(-P142,Q142)+Tabla3[[#This Row],[Saldo13]]</f>
        <v>-408.77224375963686</v>
      </c>
      <c r="S142" s="122">
        <f>SUM('Jun 25'!L139)</f>
        <v>0</v>
      </c>
      <c r="T142" s="108">
        <f>SUM('Pago Cuota MC 2025'!K139)</f>
        <v>0</v>
      </c>
      <c r="U142" s="119">
        <f>SUM(-S142,T142)+Tabla3[[#This Row],[Saldo132]]</f>
        <v>-408.77224375963686</v>
      </c>
      <c r="V142" s="122">
        <f>SUM('Jul 25'!L139)</f>
        <v>0</v>
      </c>
      <c r="W142" s="108">
        <f>SUM('Pago Cuota MC 2025'!L139)</f>
        <v>0</v>
      </c>
      <c r="X142" s="119">
        <f>SUM(-V142,W142)+Tabla3[[#This Row],[Saldo16]]</f>
        <v>-408.77224375963686</v>
      </c>
      <c r="Y142" s="122">
        <f>SUM('Ago 25'!L139)</f>
        <v>0</v>
      </c>
      <c r="Z142" s="108">
        <f>SUM('Pago Cuota MC 2025'!M139)</f>
        <v>0</v>
      </c>
      <c r="AA142" s="119">
        <f>SUM(-Y142,Z142)+Tabla3[[#This Row],[Saldo19]]</f>
        <v>-408.77224375963686</v>
      </c>
      <c r="AB142" s="122">
        <f>SUM('Sep 25'!L139)</f>
        <v>0</v>
      </c>
      <c r="AC142" s="108">
        <f>SUM('Pago Cuota MC 2025'!N139)</f>
        <v>0</v>
      </c>
      <c r="AD142" s="119">
        <f>SUM(-AB142,AC142)+Tabla3[[#This Row],[Saldo22]]</f>
        <v>-408.77224375963686</v>
      </c>
      <c r="AE142" s="122">
        <f>SUM('Oct 25'!L139)</f>
        <v>0</v>
      </c>
      <c r="AF142" s="108">
        <f>SUM('Pago Cuota MC 2025'!O139)</f>
        <v>0</v>
      </c>
      <c r="AG142" s="147">
        <f>SUM(-AE142,AF142)+Tabla3[[#This Row],[Saldo25]]</f>
        <v>-408.77224375963686</v>
      </c>
      <c r="AH142" s="122">
        <f>SUM('Nov 25'!L139)</f>
        <v>0</v>
      </c>
      <c r="AI142" s="108">
        <f>SUM('Pago Cuota MC 2025'!P139)</f>
        <v>0</v>
      </c>
      <c r="AJ142" s="150">
        <f>SUM(-AH142,AI142)+Tabla3[[#This Row],[Saldo28]]</f>
        <v>-408.77224375963686</v>
      </c>
      <c r="AK142" s="122">
        <f>SUM('Dic 25'!L139)</f>
        <v>0</v>
      </c>
      <c r="AL142" s="108">
        <f>SUM('Pago Cuota MC 2025'!Q139)</f>
        <v>0</v>
      </c>
      <c r="AM142" s="123">
        <f>SUM(-AK142,AL142)+Tabla3[[#This Row],[Saldo31]]</f>
        <v>-408.77224375963686</v>
      </c>
      <c r="AN142" s="130">
        <f t="shared" si="9"/>
        <v>-408.77224375963686</v>
      </c>
      <c r="AO142" s="29"/>
      <c r="AP142" s="29"/>
      <c r="AQ142" s="106">
        <f>SUM(Tabla3[[#This Row],[Saldo Anual]])</f>
        <v>-408.77224375963686</v>
      </c>
    </row>
    <row r="143" spans="1:44" ht="16.149999999999999" thickBot="1" x14ac:dyDescent="0.5">
      <c r="A143" s="282"/>
      <c r="B143" s="16" t="s">
        <v>9</v>
      </c>
      <c r="C143" s="116">
        <v>502</v>
      </c>
      <c r="D143" s="118">
        <f>SUM('Ene 25'!L140)-('Pago Cuota MC 2024'!F140)</f>
        <v>320.35523879553585</v>
      </c>
      <c r="E143" s="108">
        <f>SUM('Pago Cuota MC 2025'!F140)</f>
        <v>320.36</v>
      </c>
      <c r="F143" s="119">
        <f t="shared" si="8"/>
        <v>4.7612044641596185E-3</v>
      </c>
      <c r="G143" s="118">
        <f>SUM('Feb 25'!L140)</f>
        <v>341.2805056750214</v>
      </c>
      <c r="H143" s="108">
        <f>SUM('Pago Cuota MC 2025'!G140)</f>
        <v>341.28</v>
      </c>
      <c r="I143" s="119">
        <f>SUM(-G143,H143)+Tabla3[[#This Row],[Saldo]]</f>
        <v>4.2555294427302215E-3</v>
      </c>
      <c r="J143" s="118">
        <f>SUM('Mar 25'!L140)</f>
        <v>352.88712852235545</v>
      </c>
      <c r="K143" s="108">
        <f>SUM('Pago Cuota MC 2025'!H140)</f>
        <v>0</v>
      </c>
      <c r="L143" s="119">
        <f>SUM(-J143,K143)+Tabla3[[#This Row],[Saldo4]]</f>
        <v>-352.88287299291272</v>
      </c>
      <c r="M143" s="122">
        <f>SUM('Abr 25'!L140)</f>
        <v>0</v>
      </c>
      <c r="N143" s="108">
        <f>SUM('Pago Cuota MC 2025'!I140)</f>
        <v>0</v>
      </c>
      <c r="O143" s="119">
        <f>SUM(-M143,N143)+Tabla3[[#This Row],[Saldo7]]</f>
        <v>-352.88287299291272</v>
      </c>
      <c r="P143" s="122">
        <f>SUM('May 25'!L140)</f>
        <v>0</v>
      </c>
      <c r="Q143" s="108">
        <f>SUM('Pago Cuota MC 2025'!J140)</f>
        <v>0</v>
      </c>
      <c r="R143" s="119">
        <f>SUM(-P143,Q143)+Tabla3[[#This Row],[Saldo13]]</f>
        <v>-352.88287299291272</v>
      </c>
      <c r="S143" s="122">
        <f>SUM('Jun 25'!L140)</f>
        <v>0</v>
      </c>
      <c r="T143" s="108">
        <f>SUM('Pago Cuota MC 2025'!K140)</f>
        <v>0</v>
      </c>
      <c r="U143" s="119">
        <f>SUM(-S143,T143)+Tabla3[[#This Row],[Saldo132]]</f>
        <v>-352.88287299291272</v>
      </c>
      <c r="V143" s="122">
        <f>SUM('Jul 25'!L140)</f>
        <v>0</v>
      </c>
      <c r="W143" s="108">
        <f>SUM('Pago Cuota MC 2025'!L140)</f>
        <v>0</v>
      </c>
      <c r="X143" s="119">
        <f>SUM(-V143,W143)+Tabla3[[#This Row],[Saldo16]]</f>
        <v>-352.88287299291272</v>
      </c>
      <c r="Y143" s="122">
        <f>SUM('Ago 25'!L140)</f>
        <v>0</v>
      </c>
      <c r="Z143" s="108">
        <f>SUM('Pago Cuota MC 2025'!M140)</f>
        <v>0</v>
      </c>
      <c r="AA143" s="119">
        <f>SUM(-Y143,Z143)+Tabla3[[#This Row],[Saldo19]]</f>
        <v>-352.88287299291272</v>
      </c>
      <c r="AB143" s="122">
        <f>SUM('Sep 25'!L140)</f>
        <v>0</v>
      </c>
      <c r="AC143" s="108">
        <f>SUM('Pago Cuota MC 2025'!N140)</f>
        <v>0</v>
      </c>
      <c r="AD143" s="119">
        <f>SUM(-AB143,AC143)+Tabla3[[#This Row],[Saldo22]]</f>
        <v>-352.88287299291272</v>
      </c>
      <c r="AE143" s="122">
        <f>SUM('Oct 25'!L140)</f>
        <v>0</v>
      </c>
      <c r="AF143" s="108">
        <f>SUM('Pago Cuota MC 2025'!O140)</f>
        <v>0</v>
      </c>
      <c r="AG143" s="147">
        <f>SUM(-AE143,AF143)+Tabla3[[#This Row],[Saldo25]]</f>
        <v>-352.88287299291272</v>
      </c>
      <c r="AH143" s="122">
        <f>SUM('Nov 25'!L140)</f>
        <v>0</v>
      </c>
      <c r="AI143" s="108">
        <f>SUM('Pago Cuota MC 2025'!P140)</f>
        <v>0</v>
      </c>
      <c r="AJ143" s="150">
        <f>SUM(-AH143,AI143)+Tabla3[[#This Row],[Saldo28]]</f>
        <v>-352.88287299291272</v>
      </c>
      <c r="AK143" s="122">
        <f>SUM('Dic 25'!L140)</f>
        <v>0</v>
      </c>
      <c r="AL143" s="108">
        <f>SUM('Pago Cuota MC 2025'!Q140)</f>
        <v>0</v>
      </c>
      <c r="AM143" s="123">
        <f>SUM(-AK143,AL143)+Tabla3[[#This Row],[Saldo31]]</f>
        <v>-352.88287299291272</v>
      </c>
      <c r="AN143" s="130">
        <f t="shared" si="9"/>
        <v>-352.88287299291272</v>
      </c>
      <c r="AO143" s="29"/>
      <c r="AP143" s="29"/>
      <c r="AQ143" s="106">
        <f>SUM(Tabla3[[#This Row],[Saldo Anual]])</f>
        <v>-352.88287299291272</v>
      </c>
    </row>
    <row r="144" spans="1:44" ht="16.149999999999999" thickBot="1" x14ac:dyDescent="0.5">
      <c r="A144" s="282"/>
      <c r="B144" s="16" t="s">
        <v>9</v>
      </c>
      <c r="C144" s="116">
        <v>503</v>
      </c>
      <c r="D144" s="118">
        <f>SUM('Ene 25'!L141)-('Pago Cuota MC 2024'!F141)</f>
        <v>317.66905179297316</v>
      </c>
      <c r="E144" s="108">
        <f>SUM('Pago Cuota MC 2025'!F141)</f>
        <v>317.67</v>
      </c>
      <c r="F144" s="119">
        <f t="shared" si="8"/>
        <v>9.4820702685183278E-4</v>
      </c>
      <c r="G144" s="118">
        <f>SUM('Feb 25'!L141)</f>
        <v>336.90083036884079</v>
      </c>
      <c r="H144" s="108">
        <f>SUM('Pago Cuota MC 2025'!G141)</f>
        <v>336.9</v>
      </c>
      <c r="I144" s="119">
        <f>SUM(-G144,H144)+Tabla3[[#This Row],[Saldo]]</f>
        <v>1.1783818604271801E-4</v>
      </c>
      <c r="J144" s="118">
        <f>SUM('Mar 25'!L141)</f>
        <v>340.23372917666296</v>
      </c>
      <c r="K144" s="108">
        <f>SUM('Pago Cuota MC 2025'!H141)</f>
        <v>340.23</v>
      </c>
      <c r="L144" s="119">
        <f>SUM(-J144,K144)+Tabla3[[#This Row],[Saldo4]]</f>
        <v>-3.6113384769009826E-3</v>
      </c>
      <c r="M144" s="122">
        <f>SUM('Abr 25'!L141)</f>
        <v>0</v>
      </c>
      <c r="N144" s="108">
        <f>SUM('Pago Cuota MC 2025'!I141)</f>
        <v>0</v>
      </c>
      <c r="O144" s="119">
        <f>SUM(-M144,N144)+Tabla3[[#This Row],[Saldo7]]</f>
        <v>-3.6113384769009826E-3</v>
      </c>
      <c r="P144" s="122">
        <f>SUM('May 25'!L141)</f>
        <v>0</v>
      </c>
      <c r="Q144" s="108">
        <f>SUM('Pago Cuota MC 2025'!J141)</f>
        <v>0</v>
      </c>
      <c r="R144" s="119">
        <f>SUM(-P144,Q144)+Tabla3[[#This Row],[Saldo13]]</f>
        <v>-3.6113384769009826E-3</v>
      </c>
      <c r="S144" s="122">
        <f>SUM('Jun 25'!L141)</f>
        <v>0</v>
      </c>
      <c r="T144" s="108">
        <f>SUM('Pago Cuota MC 2025'!K141)</f>
        <v>0</v>
      </c>
      <c r="U144" s="119">
        <f>SUM(-S144,T144)+Tabla3[[#This Row],[Saldo132]]</f>
        <v>-3.6113384769009826E-3</v>
      </c>
      <c r="V144" s="122">
        <f>SUM('Jul 25'!L141)</f>
        <v>0</v>
      </c>
      <c r="W144" s="108">
        <f>SUM('Pago Cuota MC 2025'!L141)</f>
        <v>0</v>
      </c>
      <c r="X144" s="119">
        <f>SUM(-V144,W144)+Tabla3[[#This Row],[Saldo16]]</f>
        <v>-3.6113384769009826E-3</v>
      </c>
      <c r="Y144" s="122">
        <f>SUM('Ago 25'!L141)</f>
        <v>0</v>
      </c>
      <c r="Z144" s="108">
        <f>SUM('Pago Cuota MC 2025'!M141)</f>
        <v>0</v>
      </c>
      <c r="AA144" s="119">
        <f>SUM(-Y144,Z144)+Tabla3[[#This Row],[Saldo19]]</f>
        <v>-3.6113384769009826E-3</v>
      </c>
      <c r="AB144" s="122">
        <f>SUM('Sep 25'!L141)</f>
        <v>0</v>
      </c>
      <c r="AC144" s="108">
        <f>SUM('Pago Cuota MC 2025'!N141)</f>
        <v>0</v>
      </c>
      <c r="AD144" s="119">
        <f>SUM(-AB144,AC144)+Tabla3[[#This Row],[Saldo22]]</f>
        <v>-3.6113384769009826E-3</v>
      </c>
      <c r="AE144" s="122">
        <f>SUM('Oct 25'!L141)</f>
        <v>0</v>
      </c>
      <c r="AF144" s="108">
        <f>SUM('Pago Cuota MC 2025'!O141)</f>
        <v>0</v>
      </c>
      <c r="AG144" s="147">
        <f>SUM(-AE144,AF144)+Tabla3[[#This Row],[Saldo25]]</f>
        <v>-3.6113384769009826E-3</v>
      </c>
      <c r="AH144" s="122">
        <f>SUM('Nov 25'!L141)</f>
        <v>0</v>
      </c>
      <c r="AI144" s="108">
        <f>SUM('Pago Cuota MC 2025'!P141)</f>
        <v>0</v>
      </c>
      <c r="AJ144" s="150">
        <f>SUM(-AH144,AI144)+Tabla3[[#This Row],[Saldo28]]</f>
        <v>-3.6113384769009826E-3</v>
      </c>
      <c r="AK144" s="122">
        <f>SUM('Dic 25'!L141)</f>
        <v>0</v>
      </c>
      <c r="AL144" s="108">
        <f>SUM('Pago Cuota MC 2025'!Q141)</f>
        <v>0</v>
      </c>
      <c r="AM144" s="123">
        <f>SUM(-AK144,AL144)+Tabla3[[#This Row],[Saldo31]]</f>
        <v>-3.6113384769009826E-3</v>
      </c>
      <c r="AN144" s="130">
        <f t="shared" si="9"/>
        <v>-3.6113384769009826E-3</v>
      </c>
      <c r="AO144" s="29"/>
      <c r="AP144" s="29"/>
      <c r="AQ144" s="106" t="s">
        <v>12</v>
      </c>
    </row>
    <row r="145" spans="1:44" ht="16.149999999999999" thickBot="1" x14ac:dyDescent="0.5">
      <c r="A145" s="282"/>
      <c r="B145" s="16" t="s">
        <v>9</v>
      </c>
      <c r="C145" s="116">
        <v>504</v>
      </c>
      <c r="D145" s="118">
        <f>SUM('Ene 25'!L142)-('Pago Cuota MC 2024'!F142)</f>
        <v>318.50286842945678</v>
      </c>
      <c r="E145" s="108">
        <f>SUM('Pago Cuota MC 2025'!F142)</f>
        <v>317.7</v>
      </c>
      <c r="F145" s="119">
        <f t="shared" si="8"/>
        <v>-0.80286842945679382</v>
      </c>
      <c r="G145" s="118">
        <f>SUM('Feb 25'!L142)</f>
        <v>343.61502903019084</v>
      </c>
      <c r="H145" s="108">
        <f>SUM('Pago Cuota MC 2025'!G142)</f>
        <v>340</v>
      </c>
      <c r="I145" s="119">
        <f>SUM(-G145,H145)+Tabla3[[#This Row],[Saldo]]</f>
        <v>-4.4178974596476337</v>
      </c>
      <c r="J145" s="118">
        <f>SUM('Mar 25'!L142)</f>
        <v>348.56309684296616</v>
      </c>
      <c r="K145" s="108">
        <f>SUM('Pago Cuota MC 2025'!H142)</f>
        <v>0</v>
      </c>
      <c r="L145" s="119">
        <f>SUM(-J145,K145)+Tabla3[[#This Row],[Saldo4]]</f>
        <v>-352.98099430261379</v>
      </c>
      <c r="M145" s="122">
        <f>SUM('Abr 25'!L142)</f>
        <v>0</v>
      </c>
      <c r="N145" s="108">
        <f>SUM('Pago Cuota MC 2025'!I142)</f>
        <v>0</v>
      </c>
      <c r="O145" s="119">
        <f>SUM(-M145,N145)+Tabla3[[#This Row],[Saldo7]]</f>
        <v>-352.98099430261379</v>
      </c>
      <c r="P145" s="122">
        <f>SUM('May 25'!L142)</f>
        <v>0</v>
      </c>
      <c r="Q145" s="108">
        <f>SUM('Pago Cuota MC 2025'!J142)</f>
        <v>0</v>
      </c>
      <c r="R145" s="119">
        <f>SUM(-P145,Q145)+Tabla3[[#This Row],[Saldo13]]</f>
        <v>-352.98099430261379</v>
      </c>
      <c r="S145" s="122">
        <f>SUM('Jun 25'!L142)</f>
        <v>0</v>
      </c>
      <c r="T145" s="108">
        <f>SUM('Pago Cuota MC 2025'!K142)</f>
        <v>0</v>
      </c>
      <c r="U145" s="119">
        <f>SUM(-S145,T145)+Tabla3[[#This Row],[Saldo132]]</f>
        <v>-352.98099430261379</v>
      </c>
      <c r="V145" s="122">
        <f>SUM('Jul 25'!L142)</f>
        <v>0</v>
      </c>
      <c r="W145" s="108">
        <f>SUM('Pago Cuota MC 2025'!L142)</f>
        <v>0</v>
      </c>
      <c r="X145" s="119">
        <f>SUM(-V145,W145)+Tabla3[[#This Row],[Saldo16]]</f>
        <v>-352.98099430261379</v>
      </c>
      <c r="Y145" s="122">
        <f>SUM('Ago 25'!L142)</f>
        <v>0</v>
      </c>
      <c r="Z145" s="108">
        <f>SUM('Pago Cuota MC 2025'!M142)</f>
        <v>0</v>
      </c>
      <c r="AA145" s="119">
        <f>SUM(-Y145,Z145)+Tabla3[[#This Row],[Saldo19]]</f>
        <v>-352.98099430261379</v>
      </c>
      <c r="AB145" s="122">
        <f>SUM('Sep 25'!L142)</f>
        <v>0</v>
      </c>
      <c r="AC145" s="108">
        <f>SUM('Pago Cuota MC 2025'!N142)</f>
        <v>0</v>
      </c>
      <c r="AD145" s="119">
        <f>SUM(-AB145,AC145)+Tabla3[[#This Row],[Saldo22]]</f>
        <v>-352.98099430261379</v>
      </c>
      <c r="AE145" s="122">
        <f>SUM('Oct 25'!L142)</f>
        <v>0</v>
      </c>
      <c r="AF145" s="108">
        <f>SUM('Pago Cuota MC 2025'!O142)</f>
        <v>0</v>
      </c>
      <c r="AG145" s="147">
        <f>SUM(-AE145,AF145)+Tabla3[[#This Row],[Saldo25]]</f>
        <v>-352.98099430261379</v>
      </c>
      <c r="AH145" s="122">
        <f>SUM('Nov 25'!L142)</f>
        <v>0</v>
      </c>
      <c r="AI145" s="108">
        <f>SUM('Pago Cuota MC 2025'!P142)</f>
        <v>0</v>
      </c>
      <c r="AJ145" s="150">
        <f>SUM(-AH145,AI145)+Tabla3[[#This Row],[Saldo28]]</f>
        <v>-352.98099430261379</v>
      </c>
      <c r="AK145" s="122">
        <f>SUM('Dic 25'!L142)</f>
        <v>0</v>
      </c>
      <c r="AL145" s="108">
        <f>SUM('Pago Cuota MC 2025'!Q142)</f>
        <v>0</v>
      </c>
      <c r="AM145" s="123">
        <f>SUM(-AK145,AL145)+Tabla3[[#This Row],[Saldo31]]</f>
        <v>-352.98099430261379</v>
      </c>
      <c r="AN145" s="130">
        <f t="shared" si="9"/>
        <v>-352.98099430261379</v>
      </c>
      <c r="AO145" s="29"/>
      <c r="AP145" s="29"/>
      <c r="AQ145" s="106">
        <f>SUM(Tabla3[[#This Row],[Saldo Anual]])</f>
        <v>-352.98099430261379</v>
      </c>
    </row>
    <row r="146" spans="1:44" ht="16.149999999999999" thickBot="1" x14ac:dyDescent="0.5">
      <c r="A146" s="281"/>
      <c r="B146" s="16" t="s">
        <v>10</v>
      </c>
      <c r="C146" s="116">
        <v>101</v>
      </c>
      <c r="D146" s="118">
        <f>SUM('Ene 25'!L143)-('Pago Cuota MC 2024'!F143)</f>
        <v>337.63709588639506</v>
      </c>
      <c r="E146" s="108">
        <f>SUM('Pago Cuota MC 2025'!F143)</f>
        <v>337.64</v>
      </c>
      <c r="F146" s="119">
        <f t="shared" si="8"/>
        <v>2.9041136049272609E-3</v>
      </c>
      <c r="G146" s="118">
        <f>SUM('Feb 25'!L143)</f>
        <v>388.1078376317289</v>
      </c>
      <c r="H146" s="108">
        <f>SUM('Pago Cuota MC 2025'!G143)</f>
        <v>388.1</v>
      </c>
      <c r="I146" s="119">
        <f>SUM(-G146,H146)+Tabla3[[#This Row],[Saldo]]</f>
        <v>-4.9335181239484882E-3</v>
      </c>
      <c r="J146" s="118">
        <f>SUM('Mar 25'!L143)</f>
        <v>388.81318244820056</v>
      </c>
      <c r="K146" s="108">
        <f>SUM('Pago Cuota MC 2025'!H143)</f>
        <v>0</v>
      </c>
      <c r="L146" s="119">
        <f>SUM(-J146,K146)+Tabla3[[#This Row],[Saldo4]]</f>
        <v>-388.81811596632451</v>
      </c>
      <c r="M146" s="122">
        <f>SUM('Abr 25'!L143)</f>
        <v>0</v>
      </c>
      <c r="N146" s="108">
        <f>SUM('Pago Cuota MC 2025'!I143)</f>
        <v>0</v>
      </c>
      <c r="O146" s="119">
        <f>SUM(-M146,N146)+Tabla3[[#This Row],[Saldo7]]</f>
        <v>-388.81811596632451</v>
      </c>
      <c r="P146" s="122">
        <f>SUM('May 25'!L143)</f>
        <v>0</v>
      </c>
      <c r="Q146" s="108">
        <f>SUM('Pago Cuota MC 2025'!J143)</f>
        <v>0</v>
      </c>
      <c r="R146" s="119">
        <f>SUM(-P146,Q146)+Tabla3[[#This Row],[Saldo13]]</f>
        <v>-388.81811596632451</v>
      </c>
      <c r="S146" s="122">
        <f>SUM('Jun 25'!L143)</f>
        <v>0</v>
      </c>
      <c r="T146" s="108">
        <f>SUM('Pago Cuota MC 2025'!K143)</f>
        <v>0</v>
      </c>
      <c r="U146" s="119">
        <f>SUM(-S146,T146)+Tabla3[[#This Row],[Saldo132]]</f>
        <v>-388.81811596632451</v>
      </c>
      <c r="V146" s="122">
        <f>SUM('Jul 25'!L143)</f>
        <v>0</v>
      </c>
      <c r="W146" s="108">
        <f>SUM('Pago Cuota MC 2025'!L143)</f>
        <v>0</v>
      </c>
      <c r="X146" s="119">
        <f>SUM(-V146,W146)+Tabla3[[#This Row],[Saldo16]]</f>
        <v>-388.81811596632451</v>
      </c>
      <c r="Y146" s="122">
        <f>SUM('Ago 25'!L143)</f>
        <v>0</v>
      </c>
      <c r="Z146" s="108">
        <f>SUM('Pago Cuota MC 2025'!M143)</f>
        <v>0</v>
      </c>
      <c r="AA146" s="119">
        <f>SUM(-Y146,Z146)+Tabla3[[#This Row],[Saldo19]]</f>
        <v>-388.81811596632451</v>
      </c>
      <c r="AB146" s="122">
        <f>SUM('Sep 25'!L143)</f>
        <v>0</v>
      </c>
      <c r="AC146" s="108">
        <f>SUM('Pago Cuota MC 2025'!N143)</f>
        <v>0</v>
      </c>
      <c r="AD146" s="119">
        <f>SUM(-AB146,AC146)+Tabla3[[#This Row],[Saldo22]]</f>
        <v>-388.81811596632451</v>
      </c>
      <c r="AE146" s="122">
        <f>SUM('Oct 25'!L143)</f>
        <v>0</v>
      </c>
      <c r="AF146" s="108">
        <f>SUM('Pago Cuota MC 2025'!O143)</f>
        <v>0</v>
      </c>
      <c r="AG146" s="147">
        <f>SUM(-AE146,AF146)+Tabla3[[#This Row],[Saldo25]]</f>
        <v>-388.81811596632451</v>
      </c>
      <c r="AH146" s="122">
        <f>SUM('Nov 25'!L143)</f>
        <v>0</v>
      </c>
      <c r="AI146" s="108">
        <f>SUM('Pago Cuota MC 2025'!P143)</f>
        <v>0</v>
      </c>
      <c r="AJ146" s="150">
        <f>SUM(-AH146,AI146)+Tabla3[[#This Row],[Saldo28]]</f>
        <v>-388.81811596632451</v>
      </c>
      <c r="AK146" s="122">
        <f>SUM('Dic 25'!L143)</f>
        <v>0</v>
      </c>
      <c r="AL146" s="108">
        <f>SUM('Pago Cuota MC 2025'!Q143)</f>
        <v>0</v>
      </c>
      <c r="AM146" s="123">
        <f>SUM(-AK146,AL146)+Tabla3[[#This Row],[Saldo31]]</f>
        <v>-388.81811596632451</v>
      </c>
      <c r="AN146" s="130">
        <f t="shared" si="9"/>
        <v>-388.81811596632451</v>
      </c>
      <c r="AO146" s="29"/>
      <c r="AP146" s="29"/>
      <c r="AQ146" s="106">
        <f>SUM(Tabla3[[#This Row],[Saldo Anual]])</f>
        <v>-388.81811596632451</v>
      </c>
    </row>
    <row r="147" spans="1:44" ht="16.149999999999999" thickBot="1" x14ac:dyDescent="0.5">
      <c r="A147" s="281"/>
      <c r="B147" s="16" t="s">
        <v>10</v>
      </c>
      <c r="C147" s="116">
        <v>102</v>
      </c>
      <c r="D147" s="118">
        <f>SUM('Ene 25'!L144)-('Pago Cuota MC 2024'!F144)</f>
        <v>321.01133008212463</v>
      </c>
      <c r="E147" s="108">
        <f>SUM('Pago Cuota MC 2025'!F144)</f>
        <v>321</v>
      </c>
      <c r="F147" s="119">
        <f t="shared" si="8"/>
        <v>-1.1330082124629826E-2</v>
      </c>
      <c r="G147" s="118">
        <f>SUM('Feb 25'!L144)</f>
        <v>361.68510009256624</v>
      </c>
      <c r="H147" s="108">
        <f>SUM('Pago Cuota MC 2025'!G144)</f>
        <v>362</v>
      </c>
      <c r="I147" s="119">
        <f>SUM(-G147,H147)+Tabla3[[#This Row],[Saldo]]</f>
        <v>0.30356982530912546</v>
      </c>
      <c r="J147" s="118">
        <f>SUM('Mar 25'!L144)</f>
        <v>359.81580894765534</v>
      </c>
      <c r="K147" s="108">
        <f>SUM('Pago Cuota MC 2025'!H144)</f>
        <v>359.6</v>
      </c>
      <c r="L147" s="119">
        <f>SUM(-J147,K147)+Tabla3[[#This Row],[Saldo4]]</f>
        <v>8.7760877653806801E-2</v>
      </c>
      <c r="M147" s="122">
        <f>SUM('Abr 25'!L144)</f>
        <v>0</v>
      </c>
      <c r="N147" s="108">
        <f>SUM('Pago Cuota MC 2025'!I144)</f>
        <v>0</v>
      </c>
      <c r="O147" s="119">
        <f>SUM(-M147,N147)+Tabla3[[#This Row],[Saldo7]]</f>
        <v>8.7760877653806801E-2</v>
      </c>
      <c r="P147" s="122">
        <f>SUM('May 25'!L144)</f>
        <v>0</v>
      </c>
      <c r="Q147" s="108">
        <f>SUM('Pago Cuota MC 2025'!J144)</f>
        <v>0</v>
      </c>
      <c r="R147" s="119">
        <f>SUM(-P147,Q147)+Tabla3[[#This Row],[Saldo13]]</f>
        <v>8.7760877653806801E-2</v>
      </c>
      <c r="S147" s="122">
        <f>SUM('Jun 25'!L144)</f>
        <v>0</v>
      </c>
      <c r="T147" s="108">
        <f>SUM('Pago Cuota MC 2025'!K144)</f>
        <v>0</v>
      </c>
      <c r="U147" s="119">
        <f>SUM(-S147,T147)+Tabla3[[#This Row],[Saldo132]]</f>
        <v>8.7760877653806801E-2</v>
      </c>
      <c r="V147" s="122">
        <f>SUM('Jul 25'!L144)</f>
        <v>0</v>
      </c>
      <c r="W147" s="108">
        <f>SUM('Pago Cuota MC 2025'!L144)</f>
        <v>0</v>
      </c>
      <c r="X147" s="119">
        <f>SUM(-V147,W147)+Tabla3[[#This Row],[Saldo16]]</f>
        <v>8.7760877653806801E-2</v>
      </c>
      <c r="Y147" s="122">
        <f>SUM('Ago 25'!L144)</f>
        <v>0</v>
      </c>
      <c r="Z147" s="108">
        <f>SUM('Pago Cuota MC 2025'!M144)</f>
        <v>0</v>
      </c>
      <c r="AA147" s="119">
        <f>SUM(-Y147,Z147)+Tabla3[[#This Row],[Saldo19]]</f>
        <v>8.7760877653806801E-2</v>
      </c>
      <c r="AB147" s="122">
        <f>SUM('Sep 25'!L144)</f>
        <v>0</v>
      </c>
      <c r="AC147" s="108">
        <f>SUM('Pago Cuota MC 2025'!N144)</f>
        <v>0</v>
      </c>
      <c r="AD147" s="119">
        <f>SUM(-AB147,AC147)+Tabla3[[#This Row],[Saldo22]]</f>
        <v>8.7760877653806801E-2</v>
      </c>
      <c r="AE147" s="122">
        <f>SUM('Oct 25'!L144)</f>
        <v>0</v>
      </c>
      <c r="AF147" s="108">
        <f>SUM('Pago Cuota MC 2025'!O144)</f>
        <v>0</v>
      </c>
      <c r="AG147" s="147">
        <f>SUM(-AE147,AF147)+Tabla3[[#This Row],[Saldo25]]</f>
        <v>8.7760877653806801E-2</v>
      </c>
      <c r="AH147" s="122">
        <f>SUM('Nov 25'!L144)</f>
        <v>0</v>
      </c>
      <c r="AI147" s="108">
        <f>SUM('Pago Cuota MC 2025'!P144)</f>
        <v>0</v>
      </c>
      <c r="AJ147" s="150">
        <f>SUM(-AH147,AI147)+Tabla3[[#This Row],[Saldo28]]</f>
        <v>8.7760877653806801E-2</v>
      </c>
      <c r="AK147" s="122">
        <f>SUM('Dic 25'!L144)</f>
        <v>0</v>
      </c>
      <c r="AL147" s="108">
        <f>SUM('Pago Cuota MC 2025'!Q144)</f>
        <v>0</v>
      </c>
      <c r="AM147" s="123">
        <f>SUM(-AK147,AL147)+Tabla3[[#This Row],[Saldo31]]</f>
        <v>8.7760877653806801E-2</v>
      </c>
      <c r="AN147" s="130">
        <f t="shared" si="9"/>
        <v>8.7760877653806801E-2</v>
      </c>
      <c r="AO147" s="29"/>
      <c r="AP147" s="29"/>
      <c r="AQ147" s="106" t="s">
        <v>12</v>
      </c>
    </row>
    <row r="148" spans="1:44" ht="16.149999999999999" thickBot="1" x14ac:dyDescent="0.5">
      <c r="A148" s="281"/>
      <c r="B148" s="16" t="s">
        <v>10</v>
      </c>
      <c r="C148" s="116">
        <v>103</v>
      </c>
      <c r="D148" s="118">
        <f>SUM('Ene 25'!L145)-('Pago Cuota MC 2024'!F145)</f>
        <v>320.8036644627922</v>
      </c>
      <c r="E148" s="108">
        <f>SUM('Pago Cuota MC 2025'!F145)</f>
        <v>320.8</v>
      </c>
      <c r="F148" s="119">
        <f t="shared" si="8"/>
        <v>-3.6644627921873507E-3</v>
      </c>
      <c r="G148" s="118">
        <f>SUM('Feb 25'!L145)</f>
        <v>370.84331399174027</v>
      </c>
      <c r="H148" s="108">
        <f>SUM('Pago Cuota MC 2025'!G145)</f>
        <v>370.85</v>
      </c>
      <c r="I148" s="119">
        <f>SUM(-G148,H148)+Tabla3[[#This Row],[Saldo]]</f>
        <v>3.0215454675612818E-3</v>
      </c>
      <c r="J148" s="118">
        <f>SUM('Mar 25'!L145)</f>
        <v>365.54839689749178</v>
      </c>
      <c r="K148" s="108">
        <f>SUM('Pago Cuota MC 2025'!H145)</f>
        <v>0</v>
      </c>
      <c r="L148" s="119">
        <f>SUM(-J148,K148)+Tabla3[[#This Row],[Saldo4]]</f>
        <v>-365.54537535202422</v>
      </c>
      <c r="M148" s="122">
        <f>SUM('Abr 25'!L145)</f>
        <v>0</v>
      </c>
      <c r="N148" s="108">
        <f>SUM('Pago Cuota MC 2025'!I145)</f>
        <v>0</v>
      </c>
      <c r="O148" s="119">
        <f>SUM(-M148,N148)+Tabla3[[#This Row],[Saldo7]]</f>
        <v>-365.54537535202422</v>
      </c>
      <c r="P148" s="122">
        <f>SUM('May 25'!L145)</f>
        <v>0</v>
      </c>
      <c r="Q148" s="108">
        <f>SUM('Pago Cuota MC 2025'!J145)</f>
        <v>0</v>
      </c>
      <c r="R148" s="119">
        <f>SUM(-P148,Q148)+Tabla3[[#This Row],[Saldo13]]</f>
        <v>-365.54537535202422</v>
      </c>
      <c r="S148" s="122">
        <f>SUM('Jun 25'!L145)</f>
        <v>0</v>
      </c>
      <c r="T148" s="108">
        <f>SUM('Pago Cuota MC 2025'!K145)</f>
        <v>0</v>
      </c>
      <c r="U148" s="119">
        <f>SUM(-S148,T148)+Tabla3[[#This Row],[Saldo132]]</f>
        <v>-365.54537535202422</v>
      </c>
      <c r="V148" s="122">
        <f>SUM('Jul 25'!L145)</f>
        <v>0</v>
      </c>
      <c r="W148" s="108">
        <f>SUM('Pago Cuota MC 2025'!L145)</f>
        <v>0</v>
      </c>
      <c r="X148" s="119">
        <f>SUM(-V148,W148)+Tabla3[[#This Row],[Saldo16]]</f>
        <v>-365.54537535202422</v>
      </c>
      <c r="Y148" s="122">
        <f>SUM('Ago 25'!L145)</f>
        <v>0</v>
      </c>
      <c r="Z148" s="108">
        <f>SUM('Pago Cuota MC 2025'!M145)</f>
        <v>0</v>
      </c>
      <c r="AA148" s="119">
        <f>SUM(-Y148,Z148)+Tabla3[[#This Row],[Saldo19]]</f>
        <v>-365.54537535202422</v>
      </c>
      <c r="AB148" s="122">
        <f>SUM('Sep 25'!L145)</f>
        <v>0</v>
      </c>
      <c r="AC148" s="108">
        <f>SUM('Pago Cuota MC 2025'!N145)</f>
        <v>0</v>
      </c>
      <c r="AD148" s="119">
        <f>SUM(-AB148,AC148)+Tabla3[[#This Row],[Saldo22]]</f>
        <v>-365.54537535202422</v>
      </c>
      <c r="AE148" s="122">
        <f>SUM('Oct 25'!L145)</f>
        <v>0</v>
      </c>
      <c r="AF148" s="108">
        <f>SUM('Pago Cuota MC 2025'!O145)</f>
        <v>0</v>
      </c>
      <c r="AG148" s="147">
        <f>SUM(-AE148,AF148)+Tabla3[[#This Row],[Saldo25]]</f>
        <v>-365.54537535202422</v>
      </c>
      <c r="AH148" s="122">
        <f>SUM('Nov 25'!L145)</f>
        <v>0</v>
      </c>
      <c r="AI148" s="108">
        <f>SUM('Pago Cuota MC 2025'!P145)</f>
        <v>0</v>
      </c>
      <c r="AJ148" s="150">
        <f>SUM(-AH148,AI148)+Tabla3[[#This Row],[Saldo28]]</f>
        <v>-365.54537535202422</v>
      </c>
      <c r="AK148" s="122">
        <f>SUM('Dic 25'!L145)</f>
        <v>0</v>
      </c>
      <c r="AL148" s="108">
        <f>SUM('Pago Cuota MC 2025'!Q145)</f>
        <v>0</v>
      </c>
      <c r="AM148" s="123">
        <f>SUM(-AK148,AL148)+Tabla3[[#This Row],[Saldo31]]</f>
        <v>-365.54537535202422</v>
      </c>
      <c r="AN148" s="130">
        <f t="shared" si="9"/>
        <v>-365.54537535202422</v>
      </c>
      <c r="AO148" s="29"/>
      <c r="AP148" s="29"/>
      <c r="AQ148" s="106">
        <f>SUM(Tabla3[[#This Row],[Saldo Anual]])</f>
        <v>-365.54537535202422</v>
      </c>
      <c r="AR148" t="s">
        <v>12</v>
      </c>
    </row>
    <row r="149" spans="1:44" ht="16.149999999999999" thickBot="1" x14ac:dyDescent="0.5">
      <c r="A149" s="281"/>
      <c r="B149" s="16" t="s">
        <v>10</v>
      </c>
      <c r="C149" s="116">
        <v>104</v>
      </c>
      <c r="D149" s="118">
        <f>SUM('Ene 25'!L146)-('Pago Cuota MC 2024'!F146)</f>
        <v>330.79038544436099</v>
      </c>
      <c r="E149" s="108">
        <f>SUM('Pago Cuota MC 2025'!F146)</f>
        <v>330.79</v>
      </c>
      <c r="F149" s="119">
        <f t="shared" si="8"/>
        <v>-3.854443609725422E-4</v>
      </c>
      <c r="G149" s="118">
        <f>SUM('Feb 25'!L146)</f>
        <v>362.10351550128172</v>
      </c>
      <c r="H149" s="108">
        <f>SUM('Pago Cuota MC 2025'!G146)</f>
        <v>362.1</v>
      </c>
      <c r="I149" s="119">
        <f>SUM(-G149,H149)+Tabla3[[#This Row],[Saldo]]</f>
        <v>-3.9009456426697398E-3</v>
      </c>
      <c r="J149" s="118">
        <f>SUM('Mar 25'!L146)</f>
        <v>382.12844193565968</v>
      </c>
      <c r="K149" s="108">
        <f>SUM('Pago Cuota MC 2025'!H146)</f>
        <v>0</v>
      </c>
      <c r="L149" s="119">
        <f>SUM(-J149,K149)+Tabla3[[#This Row],[Saldo4]]</f>
        <v>-382.13234288130235</v>
      </c>
      <c r="M149" s="122">
        <f>SUM('Abr 25'!L146)</f>
        <v>0</v>
      </c>
      <c r="N149" s="108">
        <f>SUM('Pago Cuota MC 2025'!I146)</f>
        <v>0</v>
      </c>
      <c r="O149" s="119">
        <f>SUM(-M149,N149)+Tabla3[[#This Row],[Saldo7]]</f>
        <v>-382.13234288130235</v>
      </c>
      <c r="P149" s="122">
        <f>SUM('May 25'!L146)</f>
        <v>0</v>
      </c>
      <c r="Q149" s="108">
        <f>SUM('Pago Cuota MC 2025'!J146)</f>
        <v>0</v>
      </c>
      <c r="R149" s="119">
        <f>SUM(-P149,Q149)+Tabla3[[#This Row],[Saldo13]]</f>
        <v>-382.13234288130235</v>
      </c>
      <c r="S149" s="122">
        <f>SUM('Jun 25'!L146)</f>
        <v>0</v>
      </c>
      <c r="T149" s="108">
        <f>SUM('Pago Cuota MC 2025'!K146)</f>
        <v>0</v>
      </c>
      <c r="U149" s="119">
        <f>SUM(-S149,T149)+Tabla3[[#This Row],[Saldo132]]</f>
        <v>-382.13234288130235</v>
      </c>
      <c r="V149" s="122">
        <f>SUM('Jul 25'!L146)</f>
        <v>0</v>
      </c>
      <c r="W149" s="108">
        <f>SUM('Pago Cuota MC 2025'!L146)</f>
        <v>0</v>
      </c>
      <c r="X149" s="119">
        <f>SUM(-V149,W149)+Tabla3[[#This Row],[Saldo16]]</f>
        <v>-382.13234288130235</v>
      </c>
      <c r="Y149" s="122">
        <f>SUM('Ago 25'!L146)</f>
        <v>0</v>
      </c>
      <c r="Z149" s="108">
        <f>SUM('Pago Cuota MC 2025'!M146)</f>
        <v>0</v>
      </c>
      <c r="AA149" s="119">
        <f>SUM(-Y149,Z149)+Tabla3[[#This Row],[Saldo19]]</f>
        <v>-382.13234288130235</v>
      </c>
      <c r="AB149" s="122">
        <f>SUM('Sep 25'!L146)</f>
        <v>0</v>
      </c>
      <c r="AC149" s="108">
        <f>SUM('Pago Cuota MC 2025'!N146)</f>
        <v>0</v>
      </c>
      <c r="AD149" s="119">
        <f>SUM(-AB149,AC149)+Tabla3[[#This Row],[Saldo22]]</f>
        <v>-382.13234288130235</v>
      </c>
      <c r="AE149" s="122">
        <f>SUM('Oct 25'!L146)</f>
        <v>0</v>
      </c>
      <c r="AF149" s="108">
        <f>SUM('Pago Cuota MC 2025'!O146)</f>
        <v>0</v>
      </c>
      <c r="AG149" s="147">
        <f>SUM(-AE149,AF149)+Tabla3[[#This Row],[Saldo25]]</f>
        <v>-382.13234288130235</v>
      </c>
      <c r="AH149" s="122">
        <f>SUM('Nov 25'!L146)</f>
        <v>0</v>
      </c>
      <c r="AI149" s="108">
        <f>SUM('Pago Cuota MC 2025'!P146)</f>
        <v>0</v>
      </c>
      <c r="AJ149" s="150">
        <f>SUM(-AH149,AI149)+Tabla3[[#This Row],[Saldo28]]</f>
        <v>-382.13234288130235</v>
      </c>
      <c r="AK149" s="122">
        <f>SUM('Dic 25'!L146)</f>
        <v>0</v>
      </c>
      <c r="AL149" s="108">
        <f>SUM('Pago Cuota MC 2025'!Q146)</f>
        <v>0</v>
      </c>
      <c r="AM149" s="123">
        <f>SUM(-AK149,AL149)+Tabla3[[#This Row],[Saldo31]]</f>
        <v>-382.13234288130235</v>
      </c>
      <c r="AN149" s="130">
        <f t="shared" si="9"/>
        <v>-382.13234288130235</v>
      </c>
      <c r="AO149" s="29"/>
      <c r="AP149" s="29"/>
      <c r="AQ149" s="106">
        <f>SUM(Tabla3[[#This Row],[Saldo Anual]])</f>
        <v>-382.13234288130235</v>
      </c>
    </row>
    <row r="150" spans="1:44" ht="16.149999999999999" thickBot="1" x14ac:dyDescent="0.5">
      <c r="A150" s="281"/>
      <c r="B150" s="16" t="s">
        <v>10</v>
      </c>
      <c r="C150" s="116">
        <v>201</v>
      </c>
      <c r="D150" s="118">
        <f>SUM('Ene 25'!L147)-('Pago Cuota MC 2024'!F147)</f>
        <v>376.25358127192806</v>
      </c>
      <c r="E150" s="108">
        <f>SUM('Pago Cuota MC 2025'!F147)</f>
        <v>376.25</v>
      </c>
      <c r="F150" s="119">
        <f t="shared" si="8"/>
        <v>-3.5812719280556848E-3</v>
      </c>
      <c r="G150" s="118">
        <f>SUM('Feb 25'!L147)</f>
        <v>512.24034916690402</v>
      </c>
      <c r="H150" s="108">
        <f>SUM('Pago Cuota MC 2025'!G147)</f>
        <v>512.24</v>
      </c>
      <c r="I150" s="119">
        <f>SUM(-G150,H150)+Tabla3[[#This Row],[Saldo]]</f>
        <v>-3.9304388320715589E-3</v>
      </c>
      <c r="J150" s="118">
        <f>SUM('Mar 25'!L147)</f>
        <v>504.31479662486362</v>
      </c>
      <c r="K150" s="108">
        <f>SUM('Pago Cuota MC 2025'!H147)</f>
        <v>0</v>
      </c>
      <c r="L150" s="119">
        <f>SUM(-J150,K150)+Tabla3[[#This Row],[Saldo4]]</f>
        <v>-504.31872706369569</v>
      </c>
      <c r="M150" s="122">
        <f>SUM('Abr 25'!L147)</f>
        <v>0</v>
      </c>
      <c r="N150" s="108">
        <f>SUM('Pago Cuota MC 2025'!I147)</f>
        <v>0</v>
      </c>
      <c r="O150" s="119">
        <f>SUM(-M150,N150)+Tabla3[[#This Row],[Saldo7]]</f>
        <v>-504.31872706369569</v>
      </c>
      <c r="P150" s="122">
        <f>SUM('May 25'!L147)</f>
        <v>0</v>
      </c>
      <c r="Q150" s="108">
        <f>SUM('Pago Cuota MC 2025'!J147)</f>
        <v>0</v>
      </c>
      <c r="R150" s="119">
        <f>SUM(-P150,Q150)+Tabla3[[#This Row],[Saldo13]]</f>
        <v>-504.31872706369569</v>
      </c>
      <c r="S150" s="122">
        <f>SUM('Jun 25'!L147)</f>
        <v>0</v>
      </c>
      <c r="T150" s="108">
        <f>SUM('Pago Cuota MC 2025'!K147)</f>
        <v>0</v>
      </c>
      <c r="U150" s="119">
        <f>SUM(-S150,T150)+Tabla3[[#This Row],[Saldo132]]</f>
        <v>-504.31872706369569</v>
      </c>
      <c r="V150" s="122">
        <f>SUM('Jul 25'!L147)</f>
        <v>0</v>
      </c>
      <c r="W150" s="108">
        <f>SUM('Pago Cuota MC 2025'!L147)</f>
        <v>0</v>
      </c>
      <c r="X150" s="119">
        <f>SUM(-V150,W150)+Tabla3[[#This Row],[Saldo16]]</f>
        <v>-504.31872706369569</v>
      </c>
      <c r="Y150" s="122">
        <f>SUM('Ago 25'!L147)</f>
        <v>0</v>
      </c>
      <c r="Z150" s="108">
        <f>SUM('Pago Cuota MC 2025'!M147)</f>
        <v>0</v>
      </c>
      <c r="AA150" s="119">
        <f>SUM(-Y150,Z150)+Tabla3[[#This Row],[Saldo19]]</f>
        <v>-504.31872706369569</v>
      </c>
      <c r="AB150" s="122">
        <f>SUM('Sep 25'!L147)</f>
        <v>0</v>
      </c>
      <c r="AC150" s="108">
        <f>SUM('Pago Cuota MC 2025'!N147)</f>
        <v>0</v>
      </c>
      <c r="AD150" s="119">
        <f>SUM(-AB150,AC150)+Tabla3[[#This Row],[Saldo22]]</f>
        <v>-504.31872706369569</v>
      </c>
      <c r="AE150" s="122">
        <f>SUM('Oct 25'!L147)</f>
        <v>0</v>
      </c>
      <c r="AF150" s="108">
        <f>SUM('Pago Cuota MC 2025'!O147)</f>
        <v>0</v>
      </c>
      <c r="AG150" s="147">
        <f>SUM(-AE150,AF150)+Tabla3[[#This Row],[Saldo25]]</f>
        <v>-504.31872706369569</v>
      </c>
      <c r="AH150" s="122">
        <f>SUM('Nov 25'!L147)</f>
        <v>0</v>
      </c>
      <c r="AI150" s="108">
        <f>SUM('Pago Cuota MC 2025'!P147)</f>
        <v>0</v>
      </c>
      <c r="AJ150" s="150">
        <f>SUM(-AH150,AI150)+Tabla3[[#This Row],[Saldo28]]</f>
        <v>-504.31872706369569</v>
      </c>
      <c r="AK150" s="122">
        <f>SUM('Dic 25'!L147)</f>
        <v>0</v>
      </c>
      <c r="AL150" s="108">
        <f>SUM('Pago Cuota MC 2025'!Q147)</f>
        <v>0</v>
      </c>
      <c r="AM150" s="123">
        <f>SUM(-AK150,AL150)+Tabla3[[#This Row],[Saldo31]]</f>
        <v>-504.31872706369569</v>
      </c>
      <c r="AN150" s="130">
        <f t="shared" si="9"/>
        <v>-504.31872706369569</v>
      </c>
      <c r="AO150" s="29"/>
      <c r="AP150" s="29"/>
      <c r="AQ150" s="106">
        <f>SUM(Tabla3[[#This Row],[Saldo Anual]])</f>
        <v>-504.31872706369569</v>
      </c>
    </row>
    <row r="151" spans="1:44" ht="16.149999999999999" thickBot="1" x14ac:dyDescent="0.5">
      <c r="A151" s="281"/>
      <c r="B151" s="16" t="s">
        <v>10</v>
      </c>
      <c r="C151" s="116">
        <v>202</v>
      </c>
      <c r="D151" s="118">
        <f>SUM('Ene 25'!L148)-('Pago Cuota MC 2024'!F148)</f>
        <v>-5.9982866844165983E-5</v>
      </c>
      <c r="E151" s="108">
        <f>SUM('Pago Cuota MC 2025'!F148)</f>
        <v>0</v>
      </c>
      <c r="F151" s="119">
        <f t="shared" si="8"/>
        <v>5.9982866844165983E-5</v>
      </c>
      <c r="G151" s="118">
        <f>SUM('Feb 25'!L148)</f>
        <v>396.4722353816577</v>
      </c>
      <c r="H151" s="108">
        <f>SUM('Pago Cuota MC 2025'!G148)</f>
        <v>396.47</v>
      </c>
      <c r="I151" s="119">
        <f>SUM(-G151,H151)+Tabla3[[#This Row],[Saldo]]</f>
        <v>-2.1753987908255112E-3</v>
      </c>
      <c r="J151" s="118">
        <f>SUM('Mar 25'!L148)</f>
        <v>401.22264188113411</v>
      </c>
      <c r="K151" s="108">
        <f>SUM('Pago Cuota MC 2025'!H148)</f>
        <v>0</v>
      </c>
      <c r="L151" s="119">
        <f>SUM(-J151,K151)+Tabla3[[#This Row],[Saldo4]]</f>
        <v>-401.22481727992493</v>
      </c>
      <c r="M151" s="122">
        <f>SUM('Abr 25'!L148)</f>
        <v>0</v>
      </c>
      <c r="N151" s="108">
        <f>SUM('Pago Cuota MC 2025'!I148)</f>
        <v>0</v>
      </c>
      <c r="O151" s="119">
        <f>SUM(-M151,N151)+Tabla3[[#This Row],[Saldo7]]</f>
        <v>-401.22481727992493</v>
      </c>
      <c r="P151" s="122">
        <f>SUM('May 25'!L148)</f>
        <v>0</v>
      </c>
      <c r="Q151" s="108">
        <f>SUM('Pago Cuota MC 2025'!J148)</f>
        <v>0</v>
      </c>
      <c r="R151" s="119">
        <f>SUM(-P151,Q151)+Tabla3[[#This Row],[Saldo13]]</f>
        <v>-401.22481727992493</v>
      </c>
      <c r="S151" s="122">
        <f>SUM('Jun 25'!L148)</f>
        <v>0</v>
      </c>
      <c r="T151" s="108">
        <f>SUM('Pago Cuota MC 2025'!K148)</f>
        <v>0</v>
      </c>
      <c r="U151" s="119">
        <f>SUM(-S151,T151)+Tabla3[[#This Row],[Saldo132]]</f>
        <v>-401.22481727992493</v>
      </c>
      <c r="V151" s="122">
        <f>SUM('Jul 25'!L148)</f>
        <v>0</v>
      </c>
      <c r="W151" s="108">
        <f>SUM('Pago Cuota MC 2025'!L148)</f>
        <v>0</v>
      </c>
      <c r="X151" s="119">
        <f>SUM(-V151,W151)+Tabla3[[#This Row],[Saldo16]]</f>
        <v>-401.22481727992493</v>
      </c>
      <c r="Y151" s="122">
        <f>SUM('Ago 25'!L148)</f>
        <v>0</v>
      </c>
      <c r="Z151" s="108">
        <f>SUM('Pago Cuota MC 2025'!M148)</f>
        <v>0</v>
      </c>
      <c r="AA151" s="119">
        <f>SUM(-Y151,Z151)+Tabla3[[#This Row],[Saldo19]]</f>
        <v>-401.22481727992493</v>
      </c>
      <c r="AB151" s="122">
        <f>SUM('Sep 25'!L148)</f>
        <v>0</v>
      </c>
      <c r="AC151" s="108">
        <f>SUM('Pago Cuota MC 2025'!N148)</f>
        <v>0</v>
      </c>
      <c r="AD151" s="119">
        <f>SUM(-AB151,AC151)+Tabla3[[#This Row],[Saldo22]]</f>
        <v>-401.22481727992493</v>
      </c>
      <c r="AE151" s="122">
        <f>SUM('Oct 25'!L148)</f>
        <v>0</v>
      </c>
      <c r="AF151" s="108">
        <f>SUM('Pago Cuota MC 2025'!O148)</f>
        <v>0</v>
      </c>
      <c r="AG151" s="147">
        <f>SUM(-AE151,AF151)+Tabla3[[#This Row],[Saldo25]]</f>
        <v>-401.22481727992493</v>
      </c>
      <c r="AH151" s="122">
        <f>SUM('Nov 25'!L148)</f>
        <v>0</v>
      </c>
      <c r="AI151" s="108">
        <f>SUM('Pago Cuota MC 2025'!P148)</f>
        <v>0</v>
      </c>
      <c r="AJ151" s="150">
        <f>SUM(-AH151,AI151)+Tabla3[[#This Row],[Saldo28]]</f>
        <v>-401.22481727992493</v>
      </c>
      <c r="AK151" s="122">
        <f>SUM('Dic 25'!L148)</f>
        <v>0</v>
      </c>
      <c r="AL151" s="108">
        <f>SUM('Pago Cuota MC 2025'!Q148)</f>
        <v>0</v>
      </c>
      <c r="AM151" s="123">
        <f>SUM(-AK151,AL151)+Tabla3[[#This Row],[Saldo31]]</f>
        <v>-401.22481727992493</v>
      </c>
      <c r="AN151" s="130">
        <f t="shared" si="9"/>
        <v>-401.22481727992493</v>
      </c>
      <c r="AO151" s="29"/>
      <c r="AP151" s="29"/>
      <c r="AQ151" s="106">
        <f>SUM(Tabla3[[#This Row],[Saldo Anual]])</f>
        <v>-401.22481727992493</v>
      </c>
    </row>
    <row r="152" spans="1:44" ht="16.149999999999999" thickBot="1" x14ac:dyDescent="0.5">
      <c r="A152" s="281"/>
      <c r="B152" s="16" t="s">
        <v>10</v>
      </c>
      <c r="C152" s="116">
        <v>203</v>
      </c>
      <c r="D152" s="118">
        <f>SUM('Ene 25'!L149)-('Pago Cuota MC 2024'!F149)</f>
        <v>4.9548377618293671E-3</v>
      </c>
      <c r="E152" s="108">
        <f>SUM('Pago Cuota MC 2025'!F149)</f>
        <v>0</v>
      </c>
      <c r="F152" s="119">
        <f t="shared" si="8"/>
        <v>-4.9548377618293671E-3</v>
      </c>
      <c r="G152" s="118">
        <f>SUM('Feb 25'!L149)</f>
        <v>389.14410009256625</v>
      </c>
      <c r="H152" s="108">
        <f>SUM('Pago Cuota MC 2025'!G149)</f>
        <v>0</v>
      </c>
      <c r="I152" s="119">
        <f>SUM(-G152,H152)+Tabla3[[#This Row],[Saldo]]</f>
        <v>-389.14905493032808</v>
      </c>
      <c r="J152" s="118">
        <f>SUM('Mar 25'!L149)</f>
        <v>387.92791663576872</v>
      </c>
      <c r="K152" s="108">
        <f>SUM('Pago Cuota MC 2025'!H149)</f>
        <v>0</v>
      </c>
      <c r="L152" s="119">
        <f>SUM(-J152,K152)+Tabla3[[#This Row],[Saldo4]]</f>
        <v>-777.07697156609674</v>
      </c>
      <c r="M152" s="122">
        <f>SUM('Abr 25'!L149)</f>
        <v>0</v>
      </c>
      <c r="N152" s="108">
        <f>SUM('Pago Cuota MC 2025'!I149)</f>
        <v>0</v>
      </c>
      <c r="O152" s="119">
        <f>SUM(-M152,N152)+Tabla3[[#This Row],[Saldo7]]</f>
        <v>-777.07697156609674</v>
      </c>
      <c r="P152" s="122">
        <f>SUM('May 25'!L149)</f>
        <v>0</v>
      </c>
      <c r="Q152" s="108">
        <f>SUM('Pago Cuota MC 2025'!J149)</f>
        <v>0</v>
      </c>
      <c r="R152" s="119">
        <f>SUM(-P152,Q152)+Tabla3[[#This Row],[Saldo13]]</f>
        <v>-777.07697156609674</v>
      </c>
      <c r="S152" s="122">
        <f>SUM('Jun 25'!L149)</f>
        <v>0</v>
      </c>
      <c r="T152" s="108">
        <f>SUM('Pago Cuota MC 2025'!K149)</f>
        <v>0</v>
      </c>
      <c r="U152" s="119">
        <f>SUM(-S152,T152)+Tabla3[[#This Row],[Saldo132]]</f>
        <v>-777.07697156609674</v>
      </c>
      <c r="V152" s="122">
        <f>SUM('Jul 25'!L149)</f>
        <v>0</v>
      </c>
      <c r="W152" s="108">
        <f>SUM('Pago Cuota MC 2025'!L149)</f>
        <v>0</v>
      </c>
      <c r="X152" s="119">
        <f>SUM(-V152,W152)+Tabla3[[#This Row],[Saldo16]]</f>
        <v>-777.07697156609674</v>
      </c>
      <c r="Y152" s="122">
        <f>SUM('Ago 25'!L149)</f>
        <v>0</v>
      </c>
      <c r="Z152" s="108">
        <f>SUM('Pago Cuota MC 2025'!M149)</f>
        <v>0</v>
      </c>
      <c r="AA152" s="119">
        <f>SUM(-Y152,Z152)+Tabla3[[#This Row],[Saldo19]]</f>
        <v>-777.07697156609674</v>
      </c>
      <c r="AB152" s="122">
        <f>SUM('Sep 25'!L149)</f>
        <v>0</v>
      </c>
      <c r="AC152" s="108">
        <f>SUM('Pago Cuota MC 2025'!N149)</f>
        <v>0</v>
      </c>
      <c r="AD152" s="119">
        <f>SUM(-AB152,AC152)+Tabla3[[#This Row],[Saldo22]]</f>
        <v>-777.07697156609674</v>
      </c>
      <c r="AE152" s="122">
        <f>SUM('Oct 25'!L149)</f>
        <v>0</v>
      </c>
      <c r="AF152" s="108">
        <f>SUM('Pago Cuota MC 2025'!O149)</f>
        <v>0</v>
      </c>
      <c r="AG152" s="147">
        <f>SUM(-AE152,AF152)+Tabla3[[#This Row],[Saldo25]]</f>
        <v>-777.07697156609674</v>
      </c>
      <c r="AH152" s="122">
        <f>SUM('Nov 25'!L149)</f>
        <v>0</v>
      </c>
      <c r="AI152" s="108">
        <f>SUM('Pago Cuota MC 2025'!P149)</f>
        <v>0</v>
      </c>
      <c r="AJ152" s="150">
        <f>SUM(-AH152,AI152)+Tabla3[[#This Row],[Saldo28]]</f>
        <v>-777.07697156609674</v>
      </c>
      <c r="AK152" s="122">
        <f>SUM('Dic 25'!L149)</f>
        <v>0</v>
      </c>
      <c r="AL152" s="108">
        <f>SUM('Pago Cuota MC 2025'!Q149)</f>
        <v>0</v>
      </c>
      <c r="AM152" s="123">
        <f>SUM(-AK152,AL152)+Tabla3[[#This Row],[Saldo31]]</f>
        <v>-777.07697156609674</v>
      </c>
      <c r="AN152" s="130">
        <f t="shared" si="9"/>
        <v>-777.07697156609674</v>
      </c>
      <c r="AO152" s="29"/>
      <c r="AP152" s="29"/>
      <c r="AQ152" s="106">
        <f>SUM(Tabla3[[#This Row],[Saldo Anual]])</f>
        <v>-777.07697156609674</v>
      </c>
    </row>
    <row r="153" spans="1:44" ht="16.149999999999999" thickBot="1" x14ac:dyDescent="0.5">
      <c r="A153" s="281"/>
      <c r="B153" s="16" t="s">
        <v>10</v>
      </c>
      <c r="C153" s="116">
        <v>204</v>
      </c>
      <c r="D153" s="118">
        <f>SUM('Ene 25'!L150)-('Pago Cuota MC 2024'!F150)</f>
        <v>320.96995571326647</v>
      </c>
      <c r="E153" s="108">
        <f>SUM('Pago Cuota MC 2025'!F150)</f>
        <v>320.97000000000003</v>
      </c>
      <c r="F153" s="119">
        <f t="shared" si="8"/>
        <v>4.4286733555054525E-5</v>
      </c>
      <c r="G153" s="118">
        <f>SUM('Feb 25'!L150)</f>
        <v>347.0992171532327</v>
      </c>
      <c r="H153" s="108">
        <f>SUM('Pago Cuota MC 2025'!G150)</f>
        <v>347.1</v>
      </c>
      <c r="I153" s="119">
        <f>SUM(-G153,H153)+Tabla3[[#This Row],[Saldo]]</f>
        <v>8.2713350087715298E-4</v>
      </c>
      <c r="J153" s="118">
        <f>SUM('Mar 25'!L150)</f>
        <v>388.93908691930199</v>
      </c>
      <c r="K153" s="108">
        <f>SUM('Pago Cuota MC 2025'!H150)</f>
        <v>0</v>
      </c>
      <c r="L153" s="119">
        <f>SUM(-J153,K153)+Tabla3[[#This Row],[Saldo4]]</f>
        <v>-388.93825978580111</v>
      </c>
      <c r="M153" s="122">
        <f>SUM('Abr 25'!L150)</f>
        <v>0</v>
      </c>
      <c r="N153" s="108">
        <f>SUM('Pago Cuota MC 2025'!I150)</f>
        <v>0</v>
      </c>
      <c r="O153" s="119">
        <f>SUM(-M153,N153)+Tabla3[[#This Row],[Saldo7]]</f>
        <v>-388.93825978580111</v>
      </c>
      <c r="P153" s="122">
        <f>SUM('May 25'!L150)</f>
        <v>0</v>
      </c>
      <c r="Q153" s="108">
        <f>SUM('Pago Cuota MC 2025'!J150)</f>
        <v>0</v>
      </c>
      <c r="R153" s="119">
        <f>SUM(-P153,Q153)+Tabla3[[#This Row],[Saldo13]]</f>
        <v>-388.93825978580111</v>
      </c>
      <c r="S153" s="122">
        <f>SUM('Jun 25'!L150)</f>
        <v>0</v>
      </c>
      <c r="T153" s="108">
        <f>SUM('Pago Cuota MC 2025'!K150)</f>
        <v>0</v>
      </c>
      <c r="U153" s="119">
        <f>SUM(-S153,T153)+Tabla3[[#This Row],[Saldo132]]</f>
        <v>-388.93825978580111</v>
      </c>
      <c r="V153" s="122">
        <f>SUM('Jul 25'!L150)</f>
        <v>0</v>
      </c>
      <c r="W153" s="108">
        <f>SUM('Pago Cuota MC 2025'!L150)</f>
        <v>0</v>
      </c>
      <c r="X153" s="119">
        <f>SUM(-V153,W153)+Tabla3[[#This Row],[Saldo16]]</f>
        <v>-388.93825978580111</v>
      </c>
      <c r="Y153" s="122">
        <f>SUM('Ago 25'!L150)</f>
        <v>0</v>
      </c>
      <c r="Z153" s="108">
        <f>SUM('Pago Cuota MC 2025'!M150)</f>
        <v>0</v>
      </c>
      <c r="AA153" s="119">
        <f>SUM(-Y153,Z153)+Tabla3[[#This Row],[Saldo19]]</f>
        <v>-388.93825978580111</v>
      </c>
      <c r="AB153" s="122">
        <f>SUM('Sep 25'!L150)</f>
        <v>0</v>
      </c>
      <c r="AC153" s="108">
        <f>SUM('Pago Cuota MC 2025'!N150)</f>
        <v>0</v>
      </c>
      <c r="AD153" s="119">
        <f>SUM(-AB153,AC153)+Tabla3[[#This Row],[Saldo22]]</f>
        <v>-388.93825978580111</v>
      </c>
      <c r="AE153" s="122">
        <f>SUM('Oct 25'!L150)</f>
        <v>0</v>
      </c>
      <c r="AF153" s="108">
        <f>SUM('Pago Cuota MC 2025'!O150)</f>
        <v>0</v>
      </c>
      <c r="AG153" s="147">
        <f>SUM(-AE153,AF153)+Tabla3[[#This Row],[Saldo25]]</f>
        <v>-388.93825978580111</v>
      </c>
      <c r="AH153" s="122">
        <f>SUM('Nov 25'!L150)</f>
        <v>0</v>
      </c>
      <c r="AI153" s="108">
        <f>SUM('Pago Cuota MC 2025'!P150)</f>
        <v>0</v>
      </c>
      <c r="AJ153" s="150">
        <f>SUM(-AH153,AI153)+Tabla3[[#This Row],[Saldo28]]</f>
        <v>-388.93825978580111</v>
      </c>
      <c r="AK153" s="122">
        <f>SUM('Dic 25'!L150)</f>
        <v>0</v>
      </c>
      <c r="AL153" s="108">
        <f>SUM('Pago Cuota MC 2025'!Q150)</f>
        <v>0</v>
      </c>
      <c r="AM153" s="123">
        <f>SUM(-AK153,AL153)+Tabla3[[#This Row],[Saldo31]]</f>
        <v>-388.93825978580111</v>
      </c>
      <c r="AN153" s="130">
        <f t="shared" si="9"/>
        <v>-388.93825978580111</v>
      </c>
      <c r="AO153" s="29"/>
      <c r="AP153" s="29"/>
      <c r="AQ153" s="106">
        <f>SUM(Tabla3[[#This Row],[Saldo Anual]])</f>
        <v>-388.93825978580111</v>
      </c>
    </row>
    <row r="154" spans="1:44" ht="16.149999999999999" thickBot="1" x14ac:dyDescent="0.5">
      <c r="A154" s="281"/>
      <c r="B154" s="16" t="s">
        <v>10</v>
      </c>
      <c r="C154" s="116">
        <v>301</v>
      </c>
      <c r="D154" s="118">
        <f>SUM('Ene 25'!L151)-('Pago Cuota MC 2024'!F151)</f>
        <v>330.56266677069181</v>
      </c>
      <c r="E154" s="108">
        <f>SUM('Pago Cuota MC 2025'!F151)</f>
        <v>330.55</v>
      </c>
      <c r="F154" s="119">
        <f t="shared" si="8"/>
        <v>-1.2666770691794227E-2</v>
      </c>
      <c r="G154" s="118">
        <f>SUM('Feb 25'!L151)</f>
        <v>380.31436184135578</v>
      </c>
      <c r="H154" s="108">
        <f>SUM('Pago Cuota MC 2025'!G151)</f>
        <v>380.33</v>
      </c>
      <c r="I154" s="119">
        <f>SUM(-G154,H154)+Tabla3[[#This Row],[Saldo]]</f>
        <v>2.9713879524138065E-3</v>
      </c>
      <c r="J154" s="118">
        <f>SUM('Mar 25'!L151)</f>
        <v>370.95835464013078</v>
      </c>
      <c r="K154" s="108">
        <f>SUM('Pago Cuota MC 2025'!H151)</f>
        <v>0</v>
      </c>
      <c r="L154" s="119">
        <f>SUM(-J154,K154)+Tabla3[[#This Row],[Saldo4]]</f>
        <v>-370.95538325217836</v>
      </c>
      <c r="M154" s="122">
        <f>SUM('Abr 25'!L151)</f>
        <v>0</v>
      </c>
      <c r="N154" s="108">
        <f>SUM('Pago Cuota MC 2025'!I151)</f>
        <v>0</v>
      </c>
      <c r="O154" s="119">
        <f>SUM(-M154,N154)+Tabla3[[#This Row],[Saldo7]]</f>
        <v>-370.95538325217836</v>
      </c>
      <c r="P154" s="122">
        <f>SUM('May 25'!L151)</f>
        <v>0</v>
      </c>
      <c r="Q154" s="108">
        <f>SUM('Pago Cuota MC 2025'!J151)</f>
        <v>0</v>
      </c>
      <c r="R154" s="119">
        <f>SUM(-P154,Q154)+Tabla3[[#This Row],[Saldo13]]</f>
        <v>-370.95538325217836</v>
      </c>
      <c r="S154" s="122">
        <f>SUM('Jun 25'!L151)</f>
        <v>0</v>
      </c>
      <c r="T154" s="108">
        <f>SUM('Pago Cuota MC 2025'!K151)</f>
        <v>0</v>
      </c>
      <c r="U154" s="119">
        <f>SUM(-S154,T154)+Tabla3[[#This Row],[Saldo132]]</f>
        <v>-370.95538325217836</v>
      </c>
      <c r="V154" s="122">
        <f>SUM('Jul 25'!L151)</f>
        <v>0</v>
      </c>
      <c r="W154" s="108">
        <f>SUM('Pago Cuota MC 2025'!L151)</f>
        <v>0</v>
      </c>
      <c r="X154" s="119">
        <f>SUM(-V154,W154)+Tabla3[[#This Row],[Saldo16]]</f>
        <v>-370.95538325217836</v>
      </c>
      <c r="Y154" s="122">
        <f>SUM('Ago 25'!L151)</f>
        <v>0</v>
      </c>
      <c r="Z154" s="108">
        <f>SUM('Pago Cuota MC 2025'!M151)</f>
        <v>0</v>
      </c>
      <c r="AA154" s="119">
        <f>SUM(-Y154,Z154)+Tabla3[[#This Row],[Saldo19]]</f>
        <v>-370.95538325217836</v>
      </c>
      <c r="AB154" s="122">
        <f>SUM('Sep 25'!L151)</f>
        <v>0</v>
      </c>
      <c r="AC154" s="108">
        <f>SUM('Pago Cuota MC 2025'!N151)</f>
        <v>0</v>
      </c>
      <c r="AD154" s="119">
        <f>SUM(-AB154,AC154)+Tabla3[[#This Row],[Saldo22]]</f>
        <v>-370.95538325217836</v>
      </c>
      <c r="AE154" s="122">
        <f>SUM('Oct 25'!L151)</f>
        <v>0</v>
      </c>
      <c r="AF154" s="108">
        <f>SUM('Pago Cuota MC 2025'!O151)</f>
        <v>0</v>
      </c>
      <c r="AG154" s="147">
        <f>SUM(-AE154,AF154)+Tabla3[[#This Row],[Saldo25]]</f>
        <v>-370.95538325217836</v>
      </c>
      <c r="AH154" s="122">
        <f>SUM('Nov 25'!L151)</f>
        <v>0</v>
      </c>
      <c r="AI154" s="108">
        <f>SUM('Pago Cuota MC 2025'!P151)</f>
        <v>0</v>
      </c>
      <c r="AJ154" s="150">
        <f>SUM(-AH154,AI154)+Tabla3[[#This Row],[Saldo28]]</f>
        <v>-370.95538325217836</v>
      </c>
      <c r="AK154" s="122">
        <f>SUM('Dic 25'!L151)</f>
        <v>0</v>
      </c>
      <c r="AL154" s="108">
        <f>SUM('Pago Cuota MC 2025'!Q151)</f>
        <v>0</v>
      </c>
      <c r="AM154" s="123">
        <f>SUM(-AK154,AL154)+Tabla3[[#This Row],[Saldo31]]</f>
        <v>-370.95538325217836</v>
      </c>
      <c r="AN154" s="130">
        <f t="shared" si="9"/>
        <v>-370.95538325217836</v>
      </c>
      <c r="AO154" s="29"/>
      <c r="AP154" s="29"/>
      <c r="AQ154" s="106">
        <f>SUM(Tabla3[[#This Row],[Saldo Anual]])</f>
        <v>-370.95538325217836</v>
      </c>
    </row>
    <row r="155" spans="1:44" ht="16.149999999999999" thickBot="1" x14ac:dyDescent="0.5">
      <c r="A155" s="281"/>
      <c r="B155" s="16" t="s">
        <v>10</v>
      </c>
      <c r="C155" s="116">
        <v>302</v>
      </c>
      <c r="D155" s="118">
        <f>SUM('Ene 25'!L152)-('Pago Cuota MC 2024'!F152)</f>
        <v>733.16041510631737</v>
      </c>
      <c r="E155" s="108">
        <f>SUM('Pago Cuota MC 2025'!F152)</f>
        <v>0</v>
      </c>
      <c r="F155" s="119">
        <f t="shared" si="8"/>
        <v>-733.16041510631737</v>
      </c>
      <c r="G155" s="118">
        <f>SUM('Feb 25'!L152)</f>
        <v>404.07123481201938</v>
      </c>
      <c r="H155" s="108">
        <f>SUM('Pago Cuota MC 2025'!G152)</f>
        <v>733.16</v>
      </c>
      <c r="I155" s="119">
        <f>SUM(-G155,H155)+Tabla3[[#This Row],[Saldo]]</f>
        <v>-404.07164991833679</v>
      </c>
      <c r="J155" s="118">
        <f>SUM('Mar 25'!L152)</f>
        <v>402.72169199018532</v>
      </c>
      <c r="K155" s="108">
        <f>SUM('Pago Cuota MC 2025'!H152)</f>
        <v>0</v>
      </c>
      <c r="L155" s="119">
        <f>SUM(-J155,K155)+Tabla3[[#This Row],[Saldo4]]</f>
        <v>-806.79334190852205</v>
      </c>
      <c r="M155" s="122">
        <f>SUM('Abr 25'!L152)</f>
        <v>0</v>
      </c>
      <c r="N155" s="108">
        <f>SUM('Pago Cuota MC 2025'!I152)</f>
        <v>0</v>
      </c>
      <c r="O155" s="119">
        <f>SUM(-M155,N155)+Tabla3[[#This Row],[Saldo7]]</f>
        <v>-806.79334190852205</v>
      </c>
      <c r="P155" s="122">
        <f>SUM('May 25'!L152)</f>
        <v>0</v>
      </c>
      <c r="Q155" s="108">
        <f>SUM('Pago Cuota MC 2025'!J152)</f>
        <v>0</v>
      </c>
      <c r="R155" s="119">
        <f>SUM(-P155,Q155)+Tabla3[[#This Row],[Saldo13]]</f>
        <v>-806.79334190852205</v>
      </c>
      <c r="S155" s="122">
        <f>SUM('Jun 25'!L152)</f>
        <v>0</v>
      </c>
      <c r="T155" s="108">
        <f>SUM('Pago Cuota MC 2025'!K152)</f>
        <v>0</v>
      </c>
      <c r="U155" s="119">
        <f>SUM(-S155,T155)+Tabla3[[#This Row],[Saldo132]]</f>
        <v>-806.79334190852205</v>
      </c>
      <c r="V155" s="122">
        <f>SUM('Jul 25'!L152)</f>
        <v>0</v>
      </c>
      <c r="W155" s="108">
        <f>SUM('Pago Cuota MC 2025'!L152)</f>
        <v>0</v>
      </c>
      <c r="X155" s="119">
        <f>SUM(-V155,W155)+Tabla3[[#This Row],[Saldo16]]</f>
        <v>-806.79334190852205</v>
      </c>
      <c r="Y155" s="122">
        <f>SUM('Ago 25'!L152)</f>
        <v>0</v>
      </c>
      <c r="Z155" s="108">
        <f>SUM('Pago Cuota MC 2025'!M152)</f>
        <v>0</v>
      </c>
      <c r="AA155" s="119">
        <f>SUM(-Y155,Z155)+Tabla3[[#This Row],[Saldo19]]</f>
        <v>-806.79334190852205</v>
      </c>
      <c r="AB155" s="122">
        <f>SUM('Sep 25'!L152)</f>
        <v>0</v>
      </c>
      <c r="AC155" s="108">
        <f>SUM('Pago Cuota MC 2025'!N152)</f>
        <v>0</v>
      </c>
      <c r="AD155" s="119">
        <f>SUM(-AB155,AC155)+Tabla3[[#This Row],[Saldo22]]</f>
        <v>-806.79334190852205</v>
      </c>
      <c r="AE155" s="122">
        <f>SUM('Oct 25'!L152)</f>
        <v>0</v>
      </c>
      <c r="AF155" s="108">
        <f>SUM('Pago Cuota MC 2025'!O152)</f>
        <v>0</v>
      </c>
      <c r="AG155" s="147">
        <f>SUM(-AE155,AF155)+Tabla3[[#This Row],[Saldo25]]</f>
        <v>-806.79334190852205</v>
      </c>
      <c r="AH155" s="122">
        <f>SUM('Nov 25'!L152)</f>
        <v>0</v>
      </c>
      <c r="AI155" s="108">
        <f>SUM('Pago Cuota MC 2025'!P152)</f>
        <v>0</v>
      </c>
      <c r="AJ155" s="150">
        <f>SUM(-AH155,AI155)+Tabla3[[#This Row],[Saldo28]]</f>
        <v>-806.79334190852205</v>
      </c>
      <c r="AK155" s="122">
        <f>SUM('Dic 25'!L152)</f>
        <v>0</v>
      </c>
      <c r="AL155" s="108">
        <f>SUM('Pago Cuota MC 2025'!Q152)</f>
        <v>0</v>
      </c>
      <c r="AM155" s="123">
        <f>SUM(-AK155,AL155)+Tabla3[[#This Row],[Saldo31]]</f>
        <v>-806.79334190852205</v>
      </c>
      <c r="AN155" s="130">
        <f t="shared" si="9"/>
        <v>-806.79334190852205</v>
      </c>
      <c r="AO155" s="29"/>
      <c r="AP155" s="29"/>
      <c r="AQ155" s="106">
        <f>SUM(Tabla3[[#This Row],[Saldo Anual]])</f>
        <v>-806.79334190852205</v>
      </c>
    </row>
    <row r="156" spans="1:44" ht="16.149999999999999" thickBot="1" x14ac:dyDescent="0.5">
      <c r="A156" s="281"/>
      <c r="B156" s="16" t="s">
        <v>10</v>
      </c>
      <c r="C156" s="116">
        <v>303</v>
      </c>
      <c r="D156" s="118">
        <f>SUM('Ene 25'!L153)-('Pago Cuota MC 2024'!F153)</f>
        <v>354.19603543425995</v>
      </c>
      <c r="E156" s="108">
        <f>SUM('Pago Cuota MC 2025'!F153)</f>
        <v>500</v>
      </c>
      <c r="F156" s="119">
        <f t="shared" si="8"/>
        <v>145.80396456574005</v>
      </c>
      <c r="G156" s="118">
        <f>SUM('Feb 25'!L153)</f>
        <v>398.79502746368559</v>
      </c>
      <c r="H156" s="108">
        <f>SUM('Pago Cuota MC 2025'!G153)</f>
        <v>253</v>
      </c>
      <c r="I156" s="119">
        <f>SUM(-G156,H156)+Tabla3[[#This Row],[Saldo]]</f>
        <v>8.9371020544604107E-3</v>
      </c>
      <c r="J156" s="118">
        <f>SUM('Mar 25'!L153)</f>
        <v>345.6554904634678</v>
      </c>
      <c r="K156" s="108">
        <f>SUM('Pago Cuota MC 2025'!H153)</f>
        <v>0</v>
      </c>
      <c r="L156" s="119">
        <f>SUM(-J156,K156)+Tabla3[[#This Row],[Saldo4]]</f>
        <v>-345.64655336141334</v>
      </c>
      <c r="M156" s="122">
        <f>SUM('Abr 25'!L153)</f>
        <v>0</v>
      </c>
      <c r="N156" s="108">
        <f>SUM('Pago Cuota MC 2025'!I153)</f>
        <v>0</v>
      </c>
      <c r="O156" s="119">
        <f>SUM(-M156,N156)+Tabla3[[#This Row],[Saldo7]]</f>
        <v>-345.64655336141334</v>
      </c>
      <c r="P156" s="122">
        <f>SUM('May 25'!L153)</f>
        <v>0</v>
      </c>
      <c r="Q156" s="108">
        <f>SUM('Pago Cuota MC 2025'!J153)</f>
        <v>0</v>
      </c>
      <c r="R156" s="119">
        <f>SUM(-P156,Q156)+Tabla3[[#This Row],[Saldo13]]</f>
        <v>-345.64655336141334</v>
      </c>
      <c r="S156" s="122">
        <f>SUM('Jun 25'!L153)</f>
        <v>0</v>
      </c>
      <c r="T156" s="108">
        <f>SUM('Pago Cuota MC 2025'!K153)</f>
        <v>0</v>
      </c>
      <c r="U156" s="119">
        <f>SUM(-S156,T156)+Tabla3[[#This Row],[Saldo132]]</f>
        <v>-345.64655336141334</v>
      </c>
      <c r="V156" s="122">
        <f>SUM('Jul 25'!L153)</f>
        <v>0</v>
      </c>
      <c r="W156" s="108">
        <f>SUM('Pago Cuota MC 2025'!L153)</f>
        <v>0</v>
      </c>
      <c r="X156" s="119">
        <f>SUM(-V156,W156)+Tabla3[[#This Row],[Saldo16]]</f>
        <v>-345.64655336141334</v>
      </c>
      <c r="Y156" s="122">
        <f>SUM('Ago 25'!L153)</f>
        <v>0</v>
      </c>
      <c r="Z156" s="108">
        <f>SUM('Pago Cuota MC 2025'!M153)</f>
        <v>0</v>
      </c>
      <c r="AA156" s="119">
        <f>SUM(-Y156,Z156)+Tabla3[[#This Row],[Saldo19]]</f>
        <v>-345.64655336141334</v>
      </c>
      <c r="AB156" s="122">
        <f>SUM('Sep 25'!L153)</f>
        <v>0</v>
      </c>
      <c r="AC156" s="108">
        <f>SUM('Pago Cuota MC 2025'!N153)</f>
        <v>0</v>
      </c>
      <c r="AD156" s="119">
        <f>SUM(-AB156,AC156)+Tabla3[[#This Row],[Saldo22]]</f>
        <v>-345.64655336141334</v>
      </c>
      <c r="AE156" s="122">
        <f>SUM('Oct 25'!L153)</f>
        <v>0</v>
      </c>
      <c r="AF156" s="108">
        <f>SUM('Pago Cuota MC 2025'!O153)</f>
        <v>0</v>
      </c>
      <c r="AG156" s="147">
        <f>SUM(-AE156,AF156)+Tabla3[[#This Row],[Saldo25]]</f>
        <v>-345.64655336141334</v>
      </c>
      <c r="AH156" s="122">
        <f>SUM('Nov 25'!L153)</f>
        <v>0</v>
      </c>
      <c r="AI156" s="108">
        <f>SUM('Pago Cuota MC 2025'!P153)</f>
        <v>0</v>
      </c>
      <c r="AJ156" s="150">
        <f>SUM(-AH156,AI156)+Tabla3[[#This Row],[Saldo28]]</f>
        <v>-345.64655336141334</v>
      </c>
      <c r="AK156" s="122">
        <f>SUM('Dic 25'!L153)</f>
        <v>0</v>
      </c>
      <c r="AL156" s="108">
        <f>SUM('Pago Cuota MC 2025'!Q153)</f>
        <v>0</v>
      </c>
      <c r="AM156" s="123">
        <f>SUM(-AK156,AL156)+Tabla3[[#This Row],[Saldo31]]</f>
        <v>-345.64655336141334</v>
      </c>
      <c r="AN156" s="130">
        <f t="shared" si="9"/>
        <v>-345.64655336141334</v>
      </c>
      <c r="AO156" s="29"/>
      <c r="AP156" s="29"/>
      <c r="AQ156" s="106">
        <f>SUM(Tabla3[[#This Row],[Saldo Anual]])</f>
        <v>-345.64655336141334</v>
      </c>
    </row>
    <row r="157" spans="1:44" ht="16.149999999999999" thickBot="1" x14ac:dyDescent="0.5">
      <c r="A157" s="281"/>
      <c r="B157" s="16" t="s">
        <v>10</v>
      </c>
      <c r="C157" s="116">
        <v>304</v>
      </c>
      <c r="D157" s="118">
        <f>SUM('Ene 25'!L154)-('Pago Cuota MC 2024'!F154)</f>
        <v>651.46018419464292</v>
      </c>
      <c r="E157" s="108">
        <f>SUM('Pago Cuota MC 2025'!F154)</f>
        <v>651.46</v>
      </c>
      <c r="F157" s="119">
        <f t="shared" si="8"/>
        <v>-1.8419464288399467E-4</v>
      </c>
      <c r="G157" s="118">
        <f>SUM('Feb 25'!L154)</f>
        <v>714.62442535602395</v>
      </c>
      <c r="H157" s="108">
        <f>SUM('Pago Cuota MC 2025'!G154)</f>
        <v>714.62</v>
      </c>
      <c r="I157" s="119">
        <f>SUM(-G157,H157)+Tabla3[[#This Row],[Saldo]]</f>
        <v>-4.6095506668279995E-3</v>
      </c>
      <c r="J157" s="118">
        <f>SUM('Mar 25'!L154)</f>
        <v>701.94659258996717</v>
      </c>
      <c r="K157" s="108">
        <f>SUM('Pago Cuota MC 2025'!H154)</f>
        <v>300</v>
      </c>
      <c r="L157" s="119">
        <f>SUM(-J157,K157)+Tabla3[[#This Row],[Saldo4]]</f>
        <v>-401.951202140634</v>
      </c>
      <c r="M157" s="122">
        <f>SUM('Abr 25'!L154)</f>
        <v>0</v>
      </c>
      <c r="N157" s="108">
        <f>SUM('Pago Cuota MC 2025'!I154)</f>
        <v>0</v>
      </c>
      <c r="O157" s="119">
        <f>SUM(-M157,N157)+Tabla3[[#This Row],[Saldo7]]</f>
        <v>-401.951202140634</v>
      </c>
      <c r="P157" s="122">
        <f>SUM('May 25'!L154)</f>
        <v>0</v>
      </c>
      <c r="Q157" s="108">
        <f>SUM('Pago Cuota MC 2025'!J154)</f>
        <v>0</v>
      </c>
      <c r="R157" s="119">
        <f>SUM(-P157,Q157)+Tabla3[[#This Row],[Saldo13]]</f>
        <v>-401.951202140634</v>
      </c>
      <c r="S157" s="122">
        <f>SUM('Jun 25'!L154)</f>
        <v>0</v>
      </c>
      <c r="T157" s="108">
        <f>SUM('Pago Cuota MC 2025'!K154)</f>
        <v>0</v>
      </c>
      <c r="U157" s="119">
        <f>SUM(-S157,T157)+Tabla3[[#This Row],[Saldo132]]</f>
        <v>-401.951202140634</v>
      </c>
      <c r="V157" s="122">
        <f>SUM('Jul 25'!L154)</f>
        <v>0</v>
      </c>
      <c r="W157" s="108">
        <f>SUM('Pago Cuota MC 2025'!L154)</f>
        <v>0</v>
      </c>
      <c r="X157" s="119">
        <f>SUM(-V157,W157)+Tabla3[[#This Row],[Saldo16]]</f>
        <v>-401.951202140634</v>
      </c>
      <c r="Y157" s="122">
        <f>SUM('Ago 25'!L154)</f>
        <v>0</v>
      </c>
      <c r="Z157" s="108">
        <f>SUM('Pago Cuota MC 2025'!M154)</f>
        <v>0</v>
      </c>
      <c r="AA157" s="119">
        <f>SUM(-Y157,Z157)+Tabla3[[#This Row],[Saldo19]]</f>
        <v>-401.951202140634</v>
      </c>
      <c r="AB157" s="122">
        <f>SUM('Sep 25'!L154)</f>
        <v>0</v>
      </c>
      <c r="AC157" s="108">
        <f>SUM('Pago Cuota MC 2025'!N154)</f>
        <v>0</v>
      </c>
      <c r="AD157" s="119">
        <f>SUM(-AB157,AC157)+Tabla3[[#This Row],[Saldo22]]</f>
        <v>-401.951202140634</v>
      </c>
      <c r="AE157" s="122">
        <f>SUM('Oct 25'!L154)</f>
        <v>0</v>
      </c>
      <c r="AF157" s="108">
        <f>SUM('Pago Cuota MC 2025'!O154)</f>
        <v>0</v>
      </c>
      <c r="AG157" s="147">
        <f>SUM(-AE157,AF157)+Tabla3[[#This Row],[Saldo25]]</f>
        <v>-401.951202140634</v>
      </c>
      <c r="AH157" s="122">
        <f>SUM('Nov 25'!L154)</f>
        <v>0</v>
      </c>
      <c r="AI157" s="108">
        <f>SUM('Pago Cuota MC 2025'!P154)</f>
        <v>0</v>
      </c>
      <c r="AJ157" s="150">
        <f>SUM(-AH157,AI157)+Tabla3[[#This Row],[Saldo28]]</f>
        <v>-401.951202140634</v>
      </c>
      <c r="AK157" s="122">
        <f>SUM('Dic 25'!L154)</f>
        <v>0</v>
      </c>
      <c r="AL157" s="108">
        <f>SUM('Pago Cuota MC 2025'!Q154)</f>
        <v>0</v>
      </c>
      <c r="AM157" s="123">
        <f>SUM(-AK157,AL157)+Tabla3[[#This Row],[Saldo31]]</f>
        <v>-401.951202140634</v>
      </c>
      <c r="AN157" s="130">
        <f t="shared" si="9"/>
        <v>-401.951202140634</v>
      </c>
      <c r="AO157" s="29"/>
      <c r="AP157" s="29"/>
      <c r="AQ157" s="106">
        <f>SUM(Tabla3[[#This Row],[Saldo Anual]])</f>
        <v>-401.951202140634</v>
      </c>
    </row>
    <row r="158" spans="1:44" ht="16.149999999999999" thickBot="1" x14ac:dyDescent="0.5">
      <c r="A158" s="281"/>
      <c r="B158" s="16" t="s">
        <v>10</v>
      </c>
      <c r="C158" s="116">
        <v>401</v>
      </c>
      <c r="D158" s="118">
        <f>SUM('Ene 25'!L155)-('Pago Cuota MC 2024'!F155)</f>
        <v>316.91758406351221</v>
      </c>
      <c r="E158" s="108">
        <f>SUM('Pago Cuota MC 2025'!F155)</f>
        <v>0</v>
      </c>
      <c r="F158" s="119">
        <f t="shared" si="8"/>
        <v>-316.91758406351221</v>
      </c>
      <c r="G158" s="118">
        <f>SUM('Feb 25'!L155)</f>
        <v>430.60241937482203</v>
      </c>
      <c r="H158" s="108">
        <f>SUM('Pago Cuota MC 2025'!G155)</f>
        <v>0</v>
      </c>
      <c r="I158" s="119">
        <f>SUM(-G158,H158)+Tabla3[[#This Row],[Saldo]]</f>
        <v>-747.52000343833424</v>
      </c>
      <c r="J158" s="118">
        <f>SUM('Mar 25'!L155)</f>
        <v>440.72756778080691</v>
      </c>
      <c r="K158" s="108">
        <f>SUM('Pago Cuota MC 2025'!H155)</f>
        <v>0</v>
      </c>
      <c r="L158" s="119">
        <f>SUM(-J158,K158)+Tabla3[[#This Row],[Saldo4]]</f>
        <v>-1188.2475712191413</v>
      </c>
      <c r="M158" s="122">
        <f>SUM('Abr 25'!L155)</f>
        <v>0</v>
      </c>
      <c r="N158" s="108">
        <f>SUM('Pago Cuota MC 2025'!I155)</f>
        <v>0</v>
      </c>
      <c r="O158" s="119">
        <f>SUM(-M158,N158)+Tabla3[[#This Row],[Saldo7]]</f>
        <v>-1188.2475712191413</v>
      </c>
      <c r="P158" s="122">
        <f>SUM('May 25'!L155)</f>
        <v>0</v>
      </c>
      <c r="Q158" s="108">
        <f>SUM('Pago Cuota MC 2025'!J155)</f>
        <v>0</v>
      </c>
      <c r="R158" s="119">
        <f>SUM(-P158,Q158)+Tabla3[[#This Row],[Saldo13]]</f>
        <v>-1188.2475712191413</v>
      </c>
      <c r="S158" s="122">
        <f>SUM('Jun 25'!L155)</f>
        <v>0</v>
      </c>
      <c r="T158" s="108">
        <f>SUM('Pago Cuota MC 2025'!K155)</f>
        <v>0</v>
      </c>
      <c r="U158" s="119">
        <f>SUM(-S158,T158)+Tabla3[[#This Row],[Saldo132]]</f>
        <v>-1188.2475712191413</v>
      </c>
      <c r="V158" s="122">
        <f>SUM('Jul 25'!L155)</f>
        <v>0</v>
      </c>
      <c r="W158" s="108">
        <f>SUM('Pago Cuota MC 2025'!L155)</f>
        <v>0</v>
      </c>
      <c r="X158" s="119">
        <f>SUM(-V158,W158)+Tabla3[[#This Row],[Saldo16]]</f>
        <v>-1188.2475712191413</v>
      </c>
      <c r="Y158" s="122">
        <f>SUM('Ago 25'!L155)</f>
        <v>0</v>
      </c>
      <c r="Z158" s="108">
        <f>SUM('Pago Cuota MC 2025'!M155)</f>
        <v>0</v>
      </c>
      <c r="AA158" s="119">
        <f>SUM(-Y158,Z158)+Tabla3[[#This Row],[Saldo19]]</f>
        <v>-1188.2475712191413</v>
      </c>
      <c r="AB158" s="122">
        <f>SUM('Sep 25'!L155)</f>
        <v>0</v>
      </c>
      <c r="AC158" s="108">
        <f>SUM('Pago Cuota MC 2025'!N155)</f>
        <v>0</v>
      </c>
      <c r="AD158" s="119">
        <f>SUM(-AB158,AC158)+Tabla3[[#This Row],[Saldo22]]</f>
        <v>-1188.2475712191413</v>
      </c>
      <c r="AE158" s="122">
        <f>SUM('Oct 25'!L155)</f>
        <v>0</v>
      </c>
      <c r="AF158" s="108">
        <f>SUM('Pago Cuota MC 2025'!O155)</f>
        <v>0</v>
      </c>
      <c r="AG158" s="147">
        <f>SUM(-AE158,AF158)+Tabla3[[#This Row],[Saldo25]]</f>
        <v>-1188.2475712191413</v>
      </c>
      <c r="AH158" s="122">
        <f>SUM('Nov 25'!L155)</f>
        <v>0</v>
      </c>
      <c r="AI158" s="108">
        <f>SUM('Pago Cuota MC 2025'!P155)</f>
        <v>0</v>
      </c>
      <c r="AJ158" s="150">
        <f>SUM(-AH158,AI158)+Tabla3[[#This Row],[Saldo28]]</f>
        <v>-1188.2475712191413</v>
      </c>
      <c r="AK158" s="122">
        <f>SUM('Dic 25'!L155)</f>
        <v>0</v>
      </c>
      <c r="AL158" s="108">
        <f>SUM('Pago Cuota MC 2025'!Q155)</f>
        <v>0</v>
      </c>
      <c r="AM158" s="123">
        <f>SUM(-AK158,AL158)+Tabla3[[#This Row],[Saldo31]]</f>
        <v>-1188.2475712191413</v>
      </c>
      <c r="AN158" s="130">
        <f t="shared" si="9"/>
        <v>-1188.2475712191413</v>
      </c>
      <c r="AO158" s="29"/>
      <c r="AP158" s="29"/>
      <c r="AQ158" s="106">
        <f>SUM(Tabla3[[#This Row],[Saldo Anual]])</f>
        <v>-1188.2475712191413</v>
      </c>
    </row>
    <row r="159" spans="1:44" ht="16.149999999999999" thickBot="1" x14ac:dyDescent="0.5">
      <c r="A159" s="281"/>
      <c r="B159" s="16" t="s">
        <v>10</v>
      </c>
      <c r="C159" s="116">
        <v>402</v>
      </c>
      <c r="D159" s="118">
        <f>SUM('Ene 25'!L156)-('Pago Cuota MC 2024'!F156)</f>
        <v>332.40185315838249</v>
      </c>
      <c r="E159" s="108">
        <f>SUM('Pago Cuota MC 2025'!F156)</f>
        <v>333</v>
      </c>
      <c r="F159" s="119">
        <f t="shared" si="8"/>
        <v>0.5981468416175062</v>
      </c>
      <c r="G159" s="118">
        <f>SUM('Feb 25'!L156)</f>
        <v>376.94357602534893</v>
      </c>
      <c r="H159" s="108">
        <f>SUM('Pago Cuota MC 2025'!G156)</f>
        <v>377</v>
      </c>
      <c r="I159" s="119">
        <f>SUM(-G159,H159)+Tabla3[[#This Row],[Saldo]]</f>
        <v>0.65457081626857416</v>
      </c>
      <c r="J159" s="118">
        <f>SUM('Mar 25'!L156)</f>
        <v>378.66606898037071</v>
      </c>
      <c r="K159" s="108">
        <f>SUM('Pago Cuota MC 2025'!H156)</f>
        <v>0</v>
      </c>
      <c r="L159" s="119">
        <f>SUM(-J159,K159)+Tabla3[[#This Row],[Saldo4]]</f>
        <v>-378.01149816410214</v>
      </c>
      <c r="M159" s="122">
        <f>SUM('Abr 25'!L156)</f>
        <v>0</v>
      </c>
      <c r="N159" s="108">
        <f>SUM('Pago Cuota MC 2025'!I156)</f>
        <v>0</v>
      </c>
      <c r="O159" s="119">
        <f>SUM(-M159,N159)+Tabla3[[#This Row],[Saldo7]]</f>
        <v>-378.01149816410214</v>
      </c>
      <c r="P159" s="122">
        <f>SUM('May 25'!L156)</f>
        <v>0</v>
      </c>
      <c r="Q159" s="108">
        <f>SUM('Pago Cuota MC 2025'!J156)</f>
        <v>0</v>
      </c>
      <c r="R159" s="119">
        <f>SUM(-P159,Q159)+Tabla3[[#This Row],[Saldo13]]</f>
        <v>-378.01149816410214</v>
      </c>
      <c r="S159" s="122">
        <f>SUM('Jun 25'!L156)</f>
        <v>0</v>
      </c>
      <c r="T159" s="108">
        <f>SUM('Pago Cuota MC 2025'!K156)</f>
        <v>0</v>
      </c>
      <c r="U159" s="119">
        <f>SUM(-S159,T159)+Tabla3[[#This Row],[Saldo132]]</f>
        <v>-378.01149816410214</v>
      </c>
      <c r="V159" s="122">
        <f>SUM('Jul 25'!L156)</f>
        <v>0</v>
      </c>
      <c r="W159" s="108">
        <f>SUM('Pago Cuota MC 2025'!L156)</f>
        <v>0</v>
      </c>
      <c r="X159" s="119">
        <f>SUM(-V159,W159)+Tabla3[[#This Row],[Saldo16]]</f>
        <v>-378.01149816410214</v>
      </c>
      <c r="Y159" s="122">
        <f>SUM('Ago 25'!L156)</f>
        <v>0</v>
      </c>
      <c r="Z159" s="108">
        <f>SUM('Pago Cuota MC 2025'!M156)</f>
        <v>0</v>
      </c>
      <c r="AA159" s="119">
        <f>SUM(-Y159,Z159)+Tabla3[[#This Row],[Saldo19]]</f>
        <v>-378.01149816410214</v>
      </c>
      <c r="AB159" s="122">
        <f>SUM('Sep 25'!L156)</f>
        <v>0</v>
      </c>
      <c r="AC159" s="108">
        <f>SUM('Pago Cuota MC 2025'!N156)</f>
        <v>0</v>
      </c>
      <c r="AD159" s="119">
        <f>SUM(-AB159,AC159)+Tabla3[[#This Row],[Saldo22]]</f>
        <v>-378.01149816410214</v>
      </c>
      <c r="AE159" s="122">
        <f>SUM('Oct 25'!L156)</f>
        <v>0</v>
      </c>
      <c r="AF159" s="108">
        <f>SUM('Pago Cuota MC 2025'!O156)</f>
        <v>0</v>
      </c>
      <c r="AG159" s="147">
        <f>SUM(-AE159,AF159)+Tabla3[[#This Row],[Saldo25]]</f>
        <v>-378.01149816410214</v>
      </c>
      <c r="AH159" s="122">
        <f>SUM('Nov 25'!L156)</f>
        <v>0</v>
      </c>
      <c r="AI159" s="108">
        <f>SUM('Pago Cuota MC 2025'!P156)</f>
        <v>0</v>
      </c>
      <c r="AJ159" s="150">
        <f>SUM(-AH159,AI159)+Tabla3[[#This Row],[Saldo28]]</f>
        <v>-378.01149816410214</v>
      </c>
      <c r="AK159" s="122">
        <f>SUM('Dic 25'!L156)</f>
        <v>0</v>
      </c>
      <c r="AL159" s="108">
        <f>SUM('Pago Cuota MC 2025'!Q156)</f>
        <v>0</v>
      </c>
      <c r="AM159" s="123">
        <f>SUM(-AK159,AL159)+Tabla3[[#This Row],[Saldo31]]</f>
        <v>-378.01149816410214</v>
      </c>
      <c r="AN159" s="130">
        <f t="shared" si="9"/>
        <v>-378.01149816410214</v>
      </c>
      <c r="AO159" s="29"/>
      <c r="AP159" s="29"/>
      <c r="AQ159" s="106">
        <f>SUM(Tabla3[[#This Row],[Saldo Anual]])</f>
        <v>-378.01149816410214</v>
      </c>
    </row>
    <row r="160" spans="1:44" ht="16.149999999999999" thickBot="1" x14ac:dyDescent="0.5">
      <c r="A160" s="281"/>
      <c r="B160" s="16" t="s">
        <v>10</v>
      </c>
      <c r="C160" s="116">
        <v>403</v>
      </c>
      <c r="D160" s="118">
        <f>SUM('Ene 25'!L157)-('Pago Cuota MC 2024'!F157)</f>
        <v>311.09245681706153</v>
      </c>
      <c r="E160" s="108">
        <f>SUM('Pago Cuota MC 2025'!F157)</f>
        <v>311.08999999999997</v>
      </c>
      <c r="F160" s="119">
        <f t="shared" si="8"/>
        <v>-2.4568170615566487E-3</v>
      </c>
      <c r="G160" s="118">
        <f>SUM('Feb 25'!L157)</f>
        <v>322.36578294645403</v>
      </c>
      <c r="H160" s="108">
        <f>SUM('Pago Cuota MC 2025'!G157)</f>
        <v>322.37</v>
      </c>
      <c r="I160" s="119">
        <f>SUM(-G160,H160)+Tabla3[[#This Row],[Saldo]]</f>
        <v>1.7602364844151452E-3</v>
      </c>
      <c r="J160" s="118">
        <f>SUM('Mar 25'!L157)</f>
        <v>350.13690273173387</v>
      </c>
      <c r="K160" s="108">
        <f>SUM('Pago Cuota MC 2025'!H157)</f>
        <v>0</v>
      </c>
      <c r="L160" s="119">
        <f>SUM(-J160,K160)+Tabla3[[#This Row],[Saldo4]]</f>
        <v>-350.13514249524945</v>
      </c>
      <c r="M160" s="122">
        <f>SUM('Abr 25'!L157)</f>
        <v>0</v>
      </c>
      <c r="N160" s="108">
        <f>SUM('Pago Cuota MC 2025'!I157)</f>
        <v>0</v>
      </c>
      <c r="O160" s="119">
        <f>SUM(-M160,N160)+Tabla3[[#This Row],[Saldo7]]</f>
        <v>-350.13514249524945</v>
      </c>
      <c r="P160" s="122">
        <f>SUM('May 25'!L157)</f>
        <v>0</v>
      </c>
      <c r="Q160" s="108">
        <f>SUM('Pago Cuota MC 2025'!J157)</f>
        <v>0</v>
      </c>
      <c r="R160" s="119">
        <f>SUM(-P160,Q160)+Tabla3[[#This Row],[Saldo13]]</f>
        <v>-350.13514249524945</v>
      </c>
      <c r="S160" s="122">
        <f>SUM('Jun 25'!L157)</f>
        <v>0</v>
      </c>
      <c r="T160" s="108">
        <f>SUM('Pago Cuota MC 2025'!K157)</f>
        <v>0</v>
      </c>
      <c r="U160" s="119">
        <f>SUM(-S160,T160)+Tabla3[[#This Row],[Saldo132]]</f>
        <v>-350.13514249524945</v>
      </c>
      <c r="V160" s="122">
        <f>SUM('Jul 25'!L157)</f>
        <v>0</v>
      </c>
      <c r="W160" s="108">
        <f>SUM('Pago Cuota MC 2025'!L157)</f>
        <v>0</v>
      </c>
      <c r="X160" s="119">
        <f>SUM(-V160,W160)+Tabla3[[#This Row],[Saldo16]]</f>
        <v>-350.13514249524945</v>
      </c>
      <c r="Y160" s="122">
        <f>SUM('Ago 25'!L157)</f>
        <v>0</v>
      </c>
      <c r="Z160" s="108">
        <f>SUM('Pago Cuota MC 2025'!M157)</f>
        <v>0</v>
      </c>
      <c r="AA160" s="119">
        <f>SUM(-Y160,Z160)+Tabla3[[#This Row],[Saldo19]]</f>
        <v>-350.13514249524945</v>
      </c>
      <c r="AB160" s="122">
        <f>SUM('Sep 25'!L157)</f>
        <v>0</v>
      </c>
      <c r="AC160" s="108">
        <f>SUM('Pago Cuota MC 2025'!N157)</f>
        <v>0</v>
      </c>
      <c r="AD160" s="119">
        <f>SUM(-AB160,AC160)+Tabla3[[#This Row],[Saldo22]]</f>
        <v>-350.13514249524945</v>
      </c>
      <c r="AE160" s="122">
        <f>SUM('Oct 25'!L157)</f>
        <v>0</v>
      </c>
      <c r="AF160" s="108">
        <f>SUM('Pago Cuota MC 2025'!O157)</f>
        <v>0</v>
      </c>
      <c r="AG160" s="147">
        <f>SUM(-AE160,AF160)+Tabla3[[#This Row],[Saldo25]]</f>
        <v>-350.13514249524945</v>
      </c>
      <c r="AH160" s="122">
        <f>SUM('Nov 25'!L157)</f>
        <v>0</v>
      </c>
      <c r="AI160" s="108">
        <f>SUM('Pago Cuota MC 2025'!P157)</f>
        <v>0</v>
      </c>
      <c r="AJ160" s="150">
        <f>SUM(-AH160,AI160)+Tabla3[[#This Row],[Saldo28]]</f>
        <v>-350.13514249524945</v>
      </c>
      <c r="AK160" s="122">
        <f>SUM('Dic 25'!L157)</f>
        <v>0</v>
      </c>
      <c r="AL160" s="108">
        <f>SUM('Pago Cuota MC 2025'!Q157)</f>
        <v>0</v>
      </c>
      <c r="AM160" s="123">
        <f>SUM(-AK160,AL160)+Tabla3[[#This Row],[Saldo31]]</f>
        <v>-350.13514249524945</v>
      </c>
      <c r="AN160" s="130">
        <f t="shared" si="9"/>
        <v>-350.13514249524945</v>
      </c>
      <c r="AO160" s="29"/>
      <c r="AP160" s="29"/>
      <c r="AQ160" s="106">
        <f>SUM(Tabla3[[#This Row],[Saldo Anual]])</f>
        <v>-350.13514249524945</v>
      </c>
    </row>
    <row r="161" spans="1:44" ht="16.149999999999999" thickBot="1" x14ac:dyDescent="0.5">
      <c r="A161" s="281"/>
      <c r="B161" s="16" t="s">
        <v>10</v>
      </c>
      <c r="C161" s="116">
        <v>404</v>
      </c>
      <c r="D161" s="118">
        <f>SUM('Ene 25'!L158)-('Pago Cuota MC 2024'!F158)</f>
        <v>330.01734879312255</v>
      </c>
      <c r="E161" s="108">
        <f>SUM('Pago Cuota MC 2025'!F158)</f>
        <v>0</v>
      </c>
      <c r="F161" s="119">
        <f t="shared" si="8"/>
        <v>-330.01734879312255</v>
      </c>
      <c r="G161" s="118">
        <f>SUM('Feb 25'!L158)</f>
        <v>396.88674036599264</v>
      </c>
      <c r="H161" s="108">
        <f>SUM('Pago Cuota MC 2025'!G158)</f>
        <v>0</v>
      </c>
      <c r="I161" s="119">
        <f>SUM(-G161,H161)+Tabla3[[#This Row],[Saldo]]</f>
        <v>-726.90408915911519</v>
      </c>
      <c r="J161" s="118">
        <f>SUM('Mar 25'!L158)</f>
        <v>396.70821707197376</v>
      </c>
      <c r="K161" s="108">
        <f>SUM('Pago Cuota MC 2025'!H158)</f>
        <v>0</v>
      </c>
      <c r="L161" s="119">
        <f>SUM(-J161,K161)+Tabla3[[#This Row],[Saldo4]]</f>
        <v>-1123.612306231089</v>
      </c>
      <c r="M161" s="122">
        <f>SUM('Abr 25'!L158)</f>
        <v>0</v>
      </c>
      <c r="N161" s="108">
        <f>SUM('Pago Cuota MC 2025'!I158)</f>
        <v>0</v>
      </c>
      <c r="O161" s="119">
        <f>SUM(-M161,N161)+Tabla3[[#This Row],[Saldo7]]</f>
        <v>-1123.612306231089</v>
      </c>
      <c r="P161" s="122">
        <f>SUM('May 25'!L158)</f>
        <v>0</v>
      </c>
      <c r="Q161" s="108">
        <f>SUM('Pago Cuota MC 2025'!J158)</f>
        <v>0</v>
      </c>
      <c r="R161" s="119">
        <f>SUM(-P161,Q161)+Tabla3[[#This Row],[Saldo13]]</f>
        <v>-1123.612306231089</v>
      </c>
      <c r="S161" s="122">
        <f>SUM('Jun 25'!L158)</f>
        <v>0</v>
      </c>
      <c r="T161" s="108">
        <f>SUM('Pago Cuota MC 2025'!K158)</f>
        <v>0</v>
      </c>
      <c r="U161" s="119">
        <f>SUM(-S161,T161)+Tabla3[[#This Row],[Saldo132]]</f>
        <v>-1123.612306231089</v>
      </c>
      <c r="V161" s="122">
        <f>SUM('Jul 25'!L158)</f>
        <v>0</v>
      </c>
      <c r="W161" s="108">
        <f>SUM('Pago Cuota MC 2025'!L158)</f>
        <v>0</v>
      </c>
      <c r="X161" s="119">
        <f>SUM(-V161,W161)+Tabla3[[#This Row],[Saldo16]]</f>
        <v>-1123.612306231089</v>
      </c>
      <c r="Y161" s="122">
        <f>SUM('Ago 25'!L158)</f>
        <v>0</v>
      </c>
      <c r="Z161" s="108">
        <f>SUM('Pago Cuota MC 2025'!M158)</f>
        <v>0</v>
      </c>
      <c r="AA161" s="119">
        <f>SUM(-Y161,Z161)+Tabla3[[#This Row],[Saldo19]]</f>
        <v>-1123.612306231089</v>
      </c>
      <c r="AB161" s="122">
        <f>SUM('Sep 25'!L158)</f>
        <v>0</v>
      </c>
      <c r="AC161" s="108">
        <f>SUM('Pago Cuota MC 2025'!N158)</f>
        <v>0</v>
      </c>
      <c r="AD161" s="119">
        <f>SUM(-AB161,AC161)+Tabla3[[#This Row],[Saldo22]]</f>
        <v>-1123.612306231089</v>
      </c>
      <c r="AE161" s="122">
        <f>SUM('Oct 25'!L158)</f>
        <v>0</v>
      </c>
      <c r="AF161" s="108">
        <f>SUM('Pago Cuota MC 2025'!O158)</f>
        <v>0</v>
      </c>
      <c r="AG161" s="147">
        <f>SUM(-AE161,AF161)+Tabla3[[#This Row],[Saldo25]]</f>
        <v>-1123.612306231089</v>
      </c>
      <c r="AH161" s="122">
        <f>SUM('Nov 25'!L158)</f>
        <v>0</v>
      </c>
      <c r="AI161" s="108">
        <f>SUM('Pago Cuota MC 2025'!P158)</f>
        <v>0</v>
      </c>
      <c r="AJ161" s="150">
        <f>SUM(-AH161,AI161)+Tabla3[[#This Row],[Saldo28]]</f>
        <v>-1123.612306231089</v>
      </c>
      <c r="AK161" s="122">
        <f>SUM('Dic 25'!L158)</f>
        <v>0</v>
      </c>
      <c r="AL161" s="108">
        <f>SUM('Pago Cuota MC 2025'!Q158)</f>
        <v>0</v>
      </c>
      <c r="AM161" s="123">
        <f>SUM(-AK161,AL161)+Tabla3[[#This Row],[Saldo31]]</f>
        <v>-1123.612306231089</v>
      </c>
      <c r="AN161" s="130">
        <f t="shared" si="9"/>
        <v>-1123.612306231089</v>
      </c>
      <c r="AO161" s="29"/>
      <c r="AP161" s="29"/>
      <c r="AQ161" s="106">
        <f>SUM(Tabla3[[#This Row],[Saldo Anual]])</f>
        <v>-1123.612306231089</v>
      </c>
    </row>
    <row r="162" spans="1:44" ht="16.149999999999999" thickBot="1" x14ac:dyDescent="0.5">
      <c r="A162" s="281"/>
      <c r="B162" s="16" t="s">
        <v>10</v>
      </c>
      <c r="C162" s="116">
        <v>501</v>
      </c>
      <c r="D162" s="118">
        <f>SUM('Ene 25'!L159)-('Pago Cuota MC 2024'!F159)</f>
        <v>328.12261828669097</v>
      </c>
      <c r="E162" s="108">
        <f>SUM('Pago Cuota MC 2025'!F159)</f>
        <v>328.12</v>
      </c>
      <c r="F162" s="119">
        <f t="shared" si="8"/>
        <v>-2.6182866909607583E-3</v>
      </c>
      <c r="G162" s="118">
        <f>SUM('Feb 25'!L159)</f>
        <v>393.72320704215326</v>
      </c>
      <c r="H162" s="108">
        <f>SUM('Pago Cuota MC 2025'!G159)</f>
        <v>393.73</v>
      </c>
      <c r="I162" s="119">
        <f>SUM(-G162,H162)+Tabla3[[#This Row],[Saldo]]</f>
        <v>4.1746711557948402E-3</v>
      </c>
      <c r="J162" s="118">
        <f>SUM('Mar 25'!L159)</f>
        <v>418.27764171755723</v>
      </c>
      <c r="K162" s="108">
        <f>SUM('Pago Cuota MC 2025'!H159)</f>
        <v>0</v>
      </c>
      <c r="L162" s="119">
        <f>SUM(-J162,K162)+Tabla3[[#This Row],[Saldo4]]</f>
        <v>-418.27346704640144</v>
      </c>
      <c r="M162" s="122">
        <f>SUM('Abr 25'!L159)</f>
        <v>0</v>
      </c>
      <c r="N162" s="108">
        <f>SUM('Pago Cuota MC 2025'!I159)</f>
        <v>0</v>
      </c>
      <c r="O162" s="119">
        <f>SUM(-M162,N162)+Tabla3[[#This Row],[Saldo7]]</f>
        <v>-418.27346704640144</v>
      </c>
      <c r="P162" s="122">
        <f>SUM('May 25'!L159)</f>
        <v>0</v>
      </c>
      <c r="Q162" s="108">
        <f>SUM('Pago Cuota MC 2025'!J159)</f>
        <v>0</v>
      </c>
      <c r="R162" s="119">
        <f>SUM(-P162,Q162)+Tabla3[[#This Row],[Saldo13]]</f>
        <v>-418.27346704640144</v>
      </c>
      <c r="S162" s="122">
        <f>SUM('Jun 25'!L159)</f>
        <v>0</v>
      </c>
      <c r="T162" s="108">
        <f>SUM('Pago Cuota MC 2025'!K159)</f>
        <v>0</v>
      </c>
      <c r="U162" s="119">
        <f>SUM(-S162,T162)+Tabla3[[#This Row],[Saldo132]]</f>
        <v>-418.27346704640144</v>
      </c>
      <c r="V162" s="122">
        <f>SUM('Jul 25'!L159)</f>
        <v>0</v>
      </c>
      <c r="W162" s="108">
        <f>SUM('Pago Cuota MC 2025'!L159)</f>
        <v>0</v>
      </c>
      <c r="X162" s="119">
        <f>SUM(-V162,W162)+Tabla3[[#This Row],[Saldo16]]</f>
        <v>-418.27346704640144</v>
      </c>
      <c r="Y162" s="122">
        <f>SUM('Ago 25'!L159)</f>
        <v>0</v>
      </c>
      <c r="Z162" s="108">
        <f>SUM('Pago Cuota MC 2025'!M159)</f>
        <v>0</v>
      </c>
      <c r="AA162" s="119">
        <f>SUM(-Y162,Z162)+Tabla3[[#This Row],[Saldo19]]</f>
        <v>-418.27346704640144</v>
      </c>
      <c r="AB162" s="122">
        <f>SUM('Sep 25'!L159)</f>
        <v>0</v>
      </c>
      <c r="AC162" s="108">
        <f>SUM('Pago Cuota MC 2025'!N159)</f>
        <v>0</v>
      </c>
      <c r="AD162" s="119">
        <f>SUM(-AB162,AC162)+Tabla3[[#This Row],[Saldo22]]</f>
        <v>-418.27346704640144</v>
      </c>
      <c r="AE162" s="122">
        <f>SUM('Oct 25'!L159)</f>
        <v>0</v>
      </c>
      <c r="AF162" s="108">
        <f>SUM('Pago Cuota MC 2025'!O159)</f>
        <v>0</v>
      </c>
      <c r="AG162" s="147">
        <f>SUM(-AE162,AF162)+Tabla3[[#This Row],[Saldo25]]</f>
        <v>-418.27346704640144</v>
      </c>
      <c r="AH162" s="122">
        <f>SUM('Nov 25'!L159)</f>
        <v>0</v>
      </c>
      <c r="AI162" s="108">
        <f>SUM('Pago Cuota MC 2025'!P159)</f>
        <v>0</v>
      </c>
      <c r="AJ162" s="150">
        <f>SUM(-AH162,AI162)+Tabla3[[#This Row],[Saldo28]]</f>
        <v>-418.27346704640144</v>
      </c>
      <c r="AK162" s="122">
        <f>SUM('Dic 25'!L159)</f>
        <v>0</v>
      </c>
      <c r="AL162" s="108">
        <f>SUM('Pago Cuota MC 2025'!Q159)</f>
        <v>0</v>
      </c>
      <c r="AM162" s="123">
        <f>SUM(-AK162,AL162)+Tabla3[[#This Row],[Saldo31]]</f>
        <v>-418.27346704640144</v>
      </c>
      <c r="AN162" s="130">
        <f t="shared" si="9"/>
        <v>-418.27346704640144</v>
      </c>
      <c r="AO162" s="29"/>
      <c r="AP162" s="29"/>
      <c r="AQ162" s="106">
        <f>SUM(Tabla3[[#This Row],[Saldo Anual]])</f>
        <v>-418.27346704640144</v>
      </c>
    </row>
    <row r="163" spans="1:44" ht="16.149999999999999" thickBot="1" x14ac:dyDescent="0.5">
      <c r="A163" s="281"/>
      <c r="B163" s="16" t="s">
        <v>10</v>
      </c>
      <c r="C163" s="116">
        <v>502</v>
      </c>
      <c r="D163" s="118">
        <f>SUM('Ene 25'!L160)-('Pago Cuota MC 2024'!F160)</f>
        <v>335.20734532022772</v>
      </c>
      <c r="E163" s="108">
        <f>SUM('Pago Cuota MC 2025'!F160)</f>
        <v>336</v>
      </c>
      <c r="F163" s="119">
        <f t="shared" si="8"/>
        <v>0.79265467977228354</v>
      </c>
      <c r="G163" s="118">
        <f>SUM('Feb 25'!L160)</f>
        <v>410.7609260680718</v>
      </c>
      <c r="H163" s="108">
        <f>SUM('Pago Cuota MC 2025'!G160)</f>
        <v>410</v>
      </c>
      <c r="I163" s="119">
        <f>SUM(-G163,H163)+Tabla3[[#This Row],[Saldo]]</f>
        <v>3.1728611700486908E-2</v>
      </c>
      <c r="J163" s="118">
        <f>SUM('Mar 25'!L160)</f>
        <v>419.80142039803701</v>
      </c>
      <c r="K163" s="108">
        <f>SUM('Pago Cuota MC 2025'!H160)</f>
        <v>420</v>
      </c>
      <c r="L163" s="119">
        <f>SUM(-J163,K163)+Tabla3[[#This Row],[Saldo4]]</f>
        <v>0.23030821366347709</v>
      </c>
      <c r="M163" s="122">
        <f>SUM('Abr 25'!L160)</f>
        <v>0</v>
      </c>
      <c r="N163" s="108">
        <f>SUM('Pago Cuota MC 2025'!I160)</f>
        <v>0</v>
      </c>
      <c r="O163" s="119">
        <f>SUM(-M163,N163)+Tabla3[[#This Row],[Saldo7]]</f>
        <v>0.23030821366347709</v>
      </c>
      <c r="P163" s="122">
        <f>SUM('May 25'!L160)</f>
        <v>0</v>
      </c>
      <c r="Q163" s="108">
        <f>SUM('Pago Cuota MC 2025'!J160)</f>
        <v>0</v>
      </c>
      <c r="R163" s="119">
        <f>SUM(-P163,Q163)+Tabla3[[#This Row],[Saldo13]]</f>
        <v>0.23030821366347709</v>
      </c>
      <c r="S163" s="122">
        <f>SUM('Jun 25'!L160)</f>
        <v>0</v>
      </c>
      <c r="T163" s="108">
        <f>SUM('Pago Cuota MC 2025'!K160)</f>
        <v>0</v>
      </c>
      <c r="U163" s="119">
        <f>SUM(-S163,T163)+Tabla3[[#This Row],[Saldo132]]</f>
        <v>0.23030821366347709</v>
      </c>
      <c r="V163" s="122">
        <f>SUM('Jul 25'!L160)</f>
        <v>0</v>
      </c>
      <c r="W163" s="108">
        <f>SUM('Pago Cuota MC 2025'!L160)</f>
        <v>0</v>
      </c>
      <c r="X163" s="119">
        <f>SUM(-V163,W163)+Tabla3[[#This Row],[Saldo16]]</f>
        <v>0.23030821366347709</v>
      </c>
      <c r="Y163" s="122">
        <f>SUM('Ago 25'!L160)</f>
        <v>0</v>
      </c>
      <c r="Z163" s="108">
        <f>SUM('Pago Cuota MC 2025'!M160)</f>
        <v>0</v>
      </c>
      <c r="AA163" s="119">
        <f>SUM(-Y163,Z163)+Tabla3[[#This Row],[Saldo19]]</f>
        <v>0.23030821366347709</v>
      </c>
      <c r="AB163" s="122">
        <f>SUM('Sep 25'!L160)</f>
        <v>0</v>
      </c>
      <c r="AC163" s="108">
        <f>SUM('Pago Cuota MC 2025'!N160)</f>
        <v>0</v>
      </c>
      <c r="AD163" s="119">
        <f>SUM(-AB163,AC163)+Tabla3[[#This Row],[Saldo22]]</f>
        <v>0.23030821366347709</v>
      </c>
      <c r="AE163" s="122">
        <f>SUM('Oct 25'!L160)</f>
        <v>0</v>
      </c>
      <c r="AF163" s="108">
        <f>SUM('Pago Cuota MC 2025'!O160)</f>
        <v>0</v>
      </c>
      <c r="AG163" s="147">
        <f>SUM(-AE163,AF163)+Tabla3[[#This Row],[Saldo25]]</f>
        <v>0.23030821366347709</v>
      </c>
      <c r="AH163" s="122">
        <f>SUM('Nov 25'!L160)</f>
        <v>0</v>
      </c>
      <c r="AI163" s="108">
        <f>SUM('Pago Cuota MC 2025'!P160)</f>
        <v>0</v>
      </c>
      <c r="AJ163" s="150">
        <f>SUM(-AH163,AI163)+Tabla3[[#This Row],[Saldo28]]</f>
        <v>0.23030821366347709</v>
      </c>
      <c r="AK163" s="122">
        <f>SUM('Dic 25'!L160)</f>
        <v>0</v>
      </c>
      <c r="AL163" s="108">
        <f>SUM('Pago Cuota MC 2025'!Q160)</f>
        <v>0</v>
      </c>
      <c r="AM163" s="123">
        <f>SUM(-AK163,AL163)+Tabla3[[#This Row],[Saldo31]]</f>
        <v>0.23030821366347709</v>
      </c>
      <c r="AN163" s="130">
        <f t="shared" si="9"/>
        <v>0.23030821366347709</v>
      </c>
      <c r="AO163" s="29"/>
      <c r="AP163" s="29"/>
      <c r="AQ163" s="106" t="s">
        <v>12</v>
      </c>
    </row>
    <row r="164" spans="1:44" ht="16.149999999999999" thickBot="1" x14ac:dyDescent="0.5">
      <c r="A164" s="281"/>
      <c r="B164" s="16" t="s">
        <v>10</v>
      </c>
      <c r="C164" s="116">
        <v>503</v>
      </c>
      <c r="D164" s="118">
        <f>SUM('Ene 25'!L161)-('Pago Cuota MC 2024'!F161)</f>
        <v>-3.2142675952968602E-3</v>
      </c>
      <c r="E164" s="108">
        <f>SUM('Pago Cuota MC 2025'!F161)</f>
        <v>0</v>
      </c>
      <c r="F164" s="119">
        <f t="shared" si="8"/>
        <v>3.2142675952968602E-3</v>
      </c>
      <c r="G164" s="118">
        <f>SUM('Feb 25'!L161)</f>
        <v>461.92882908715467</v>
      </c>
      <c r="H164" s="108">
        <f>SUM('Pago Cuota MC 2025'!G161)</f>
        <v>461.93</v>
      </c>
      <c r="I164" s="119">
        <f>SUM(-G164,H164)+Tabla3[[#This Row],[Saldo]]</f>
        <v>4.3851804406358497E-3</v>
      </c>
      <c r="J164" s="118">
        <f>SUM('Mar 25'!L161)</f>
        <v>376.29749111777528</v>
      </c>
      <c r="K164" s="108">
        <f>SUM('Pago Cuota MC 2025'!H161)</f>
        <v>0</v>
      </c>
      <c r="L164" s="119">
        <f>SUM(-J164,K164)+Tabla3[[#This Row],[Saldo4]]</f>
        <v>-376.29310593733464</v>
      </c>
      <c r="M164" s="122">
        <f>SUM('Abr 25'!L161)</f>
        <v>0</v>
      </c>
      <c r="N164" s="108">
        <f>SUM('Pago Cuota MC 2025'!I161)</f>
        <v>0</v>
      </c>
      <c r="O164" s="119">
        <f>SUM(-M164,N164)+Tabla3[[#This Row],[Saldo7]]</f>
        <v>-376.29310593733464</v>
      </c>
      <c r="P164" s="122">
        <f>SUM('May 25'!L161)</f>
        <v>0</v>
      </c>
      <c r="Q164" s="108">
        <f>SUM('Pago Cuota MC 2025'!J161)</f>
        <v>0</v>
      </c>
      <c r="R164" s="119">
        <f>SUM(-P164,Q164)+Tabla3[[#This Row],[Saldo13]]</f>
        <v>-376.29310593733464</v>
      </c>
      <c r="S164" s="122">
        <f>SUM('Jun 25'!L161)</f>
        <v>0</v>
      </c>
      <c r="T164" s="108">
        <f>SUM('Pago Cuota MC 2025'!K161)</f>
        <v>0</v>
      </c>
      <c r="U164" s="119">
        <f>SUM(-S164,T164)+Tabla3[[#This Row],[Saldo132]]</f>
        <v>-376.29310593733464</v>
      </c>
      <c r="V164" s="122">
        <f>SUM('Jul 25'!L161)</f>
        <v>0</v>
      </c>
      <c r="W164" s="108">
        <f>SUM('Pago Cuota MC 2025'!L161)</f>
        <v>0</v>
      </c>
      <c r="X164" s="119">
        <f>SUM(-V164,W164)+Tabla3[[#This Row],[Saldo16]]</f>
        <v>-376.29310593733464</v>
      </c>
      <c r="Y164" s="122">
        <f>SUM('Ago 25'!L161)</f>
        <v>0</v>
      </c>
      <c r="Z164" s="108">
        <f>SUM('Pago Cuota MC 2025'!M161)</f>
        <v>0</v>
      </c>
      <c r="AA164" s="119">
        <f>SUM(-Y164,Z164)+Tabla3[[#This Row],[Saldo19]]</f>
        <v>-376.29310593733464</v>
      </c>
      <c r="AB164" s="122">
        <f>SUM('Sep 25'!L161)</f>
        <v>0</v>
      </c>
      <c r="AC164" s="108">
        <f>SUM('Pago Cuota MC 2025'!N161)</f>
        <v>0</v>
      </c>
      <c r="AD164" s="119">
        <f>SUM(-AB164,AC164)+Tabla3[[#This Row],[Saldo22]]</f>
        <v>-376.29310593733464</v>
      </c>
      <c r="AE164" s="122">
        <f>SUM('Oct 25'!L161)</f>
        <v>0</v>
      </c>
      <c r="AF164" s="108">
        <f>SUM('Pago Cuota MC 2025'!O161)</f>
        <v>0</v>
      </c>
      <c r="AG164" s="147">
        <f>SUM(-AE164,AF164)+Tabla3[[#This Row],[Saldo25]]</f>
        <v>-376.29310593733464</v>
      </c>
      <c r="AH164" s="122">
        <f>SUM('Nov 25'!L161)</f>
        <v>0</v>
      </c>
      <c r="AI164" s="108">
        <f>SUM('Pago Cuota MC 2025'!P161)</f>
        <v>0</v>
      </c>
      <c r="AJ164" s="150">
        <f>SUM(-AH164,AI164)+Tabla3[[#This Row],[Saldo28]]</f>
        <v>-376.29310593733464</v>
      </c>
      <c r="AK164" s="122">
        <f>SUM('Dic 25'!L161)</f>
        <v>0</v>
      </c>
      <c r="AL164" s="108">
        <f>SUM('Pago Cuota MC 2025'!Q161)</f>
        <v>0</v>
      </c>
      <c r="AM164" s="123">
        <f>SUM(-AK164,AL164)+Tabla3[[#This Row],[Saldo31]]</f>
        <v>-376.29310593733464</v>
      </c>
      <c r="AN164" s="130">
        <f t="shared" si="9"/>
        <v>-376.29310593733464</v>
      </c>
      <c r="AO164" s="29"/>
      <c r="AP164" s="29"/>
      <c r="AQ164" s="106">
        <f>SUM(Tabla3[[#This Row],[Saldo Anual]])</f>
        <v>-376.29310593733464</v>
      </c>
    </row>
    <row r="165" spans="1:44" ht="16.149999999999999" thickBot="1" x14ac:dyDescent="0.5">
      <c r="A165" s="281"/>
      <c r="B165" s="16" t="s">
        <v>10</v>
      </c>
      <c r="C165" s="116">
        <v>504</v>
      </c>
      <c r="D165" s="118">
        <f>SUM('Ene 25'!L162)-('Pago Cuota MC 2024'!F162)</f>
        <v>358.09072009256067</v>
      </c>
      <c r="E165" s="108">
        <f>SUM('Pago Cuota MC 2025'!F162)</f>
        <v>358.09</v>
      </c>
      <c r="F165" s="119">
        <f t="shared" si="8"/>
        <v>-7.2009256069804906E-4</v>
      </c>
      <c r="G165" s="118">
        <f>SUM('Feb 25'!L162)</f>
        <v>439.73717072771296</v>
      </c>
      <c r="H165" s="108">
        <f>SUM('Pago Cuota MC 2025'!G162)</f>
        <v>0</v>
      </c>
      <c r="I165" s="119">
        <f>SUM(-G165,H165)+Tabla3[[#This Row],[Saldo]]</f>
        <v>-439.73789082027366</v>
      </c>
      <c r="J165" s="118">
        <f>SUM('Mar 25'!L162)</f>
        <v>448.06697416030528</v>
      </c>
      <c r="K165" s="108">
        <f>SUM('Pago Cuota MC 2025'!H162)</f>
        <v>0</v>
      </c>
      <c r="L165" s="119">
        <f>SUM(-J165,K165)+Tabla3[[#This Row],[Saldo4]]</f>
        <v>-887.80486498057894</v>
      </c>
      <c r="M165" s="122">
        <f>SUM('Abr 25'!L162)</f>
        <v>0</v>
      </c>
      <c r="N165" s="108">
        <f>SUM('Pago Cuota MC 2025'!I162)</f>
        <v>0</v>
      </c>
      <c r="O165" s="119">
        <f>SUM(-M165,N165)+Tabla3[[#This Row],[Saldo7]]</f>
        <v>-887.80486498057894</v>
      </c>
      <c r="P165" s="122">
        <f>SUM('May 25'!L162)</f>
        <v>0</v>
      </c>
      <c r="Q165" s="108">
        <f>SUM('Pago Cuota MC 2025'!J162)</f>
        <v>0</v>
      </c>
      <c r="R165" s="119">
        <f>SUM(-P165,Q165)+Tabla3[[#This Row],[Saldo13]]</f>
        <v>-887.80486498057894</v>
      </c>
      <c r="S165" s="122">
        <f>SUM('Jun 25'!L162)</f>
        <v>0</v>
      </c>
      <c r="T165" s="108">
        <f>SUM('Pago Cuota MC 2025'!K162)</f>
        <v>0</v>
      </c>
      <c r="U165" s="119">
        <f>SUM(-S165,T165)+Tabla3[[#This Row],[Saldo132]]</f>
        <v>-887.80486498057894</v>
      </c>
      <c r="V165" s="122">
        <f>SUM('Jul 25'!L162)</f>
        <v>0</v>
      </c>
      <c r="W165" s="108">
        <f>SUM('Pago Cuota MC 2025'!L162)</f>
        <v>0</v>
      </c>
      <c r="X165" s="119">
        <f>SUM(-V165,W165)+Tabla3[[#This Row],[Saldo16]]</f>
        <v>-887.80486498057894</v>
      </c>
      <c r="Y165" s="122">
        <f>SUM('Ago 25'!L162)</f>
        <v>0</v>
      </c>
      <c r="Z165" s="108">
        <f>SUM('Pago Cuota MC 2025'!M162)</f>
        <v>0</v>
      </c>
      <c r="AA165" s="119">
        <f>SUM(-Y165,Z165)+Tabla3[[#This Row],[Saldo19]]</f>
        <v>-887.80486498057894</v>
      </c>
      <c r="AB165" s="122">
        <f>SUM('Sep 25'!L162)</f>
        <v>0</v>
      </c>
      <c r="AC165" s="108">
        <f>SUM('Pago Cuota MC 2025'!N162)</f>
        <v>0</v>
      </c>
      <c r="AD165" s="119">
        <f>SUM(-AB165,AC165)+Tabla3[[#This Row],[Saldo22]]</f>
        <v>-887.80486498057894</v>
      </c>
      <c r="AE165" s="122">
        <f>SUM('Oct 25'!L162)</f>
        <v>0</v>
      </c>
      <c r="AF165" s="108">
        <f>SUM('Pago Cuota MC 2025'!O162)</f>
        <v>0</v>
      </c>
      <c r="AG165" s="147">
        <f>SUM(-AE165,AF165)+Tabla3[[#This Row],[Saldo25]]</f>
        <v>-887.80486498057894</v>
      </c>
      <c r="AH165" s="122">
        <f>SUM('Nov 25'!L162)</f>
        <v>0</v>
      </c>
      <c r="AI165" s="108">
        <f>SUM('Pago Cuota MC 2025'!P162)</f>
        <v>0</v>
      </c>
      <c r="AJ165" s="150">
        <f>SUM(-AH165,AI165)+Tabla3[[#This Row],[Saldo28]]</f>
        <v>-887.80486498057894</v>
      </c>
      <c r="AK165" s="122">
        <f>SUM('Dic 25'!L162)</f>
        <v>0</v>
      </c>
      <c r="AL165" s="108">
        <f>SUM('Pago Cuota MC 2025'!Q162)</f>
        <v>0</v>
      </c>
      <c r="AM165" s="123">
        <f>SUM(-AK165,AL165)+Tabla3[[#This Row],[Saldo31]]</f>
        <v>-887.80486498057894</v>
      </c>
      <c r="AN165" s="130">
        <f t="shared" si="9"/>
        <v>-887.80486498057894</v>
      </c>
      <c r="AO165" s="29"/>
      <c r="AP165" s="29"/>
      <c r="AQ165" s="106">
        <f>SUM(Tabla3[[#This Row],[Saldo Anual]])</f>
        <v>-887.80486498057894</v>
      </c>
    </row>
    <row r="166" spans="1:44" ht="16.149999999999999" thickBot="1" x14ac:dyDescent="0.5">
      <c r="A166" s="282"/>
      <c r="B166" s="16" t="s">
        <v>11</v>
      </c>
      <c r="C166" s="116">
        <v>101</v>
      </c>
      <c r="D166" s="118">
        <f>SUM('Ene 25'!L163)-('Pago Cuota MC 2024'!F163)</f>
        <v>0.68026462495026863</v>
      </c>
      <c r="E166" s="108">
        <f>SUM('Pago Cuota MC 2025'!F163)</f>
        <v>0</v>
      </c>
      <c r="F166" s="119">
        <f t="shared" ref="F166:F184" si="10">SUM(-D166,E166)</f>
        <v>-0.68026462495026863</v>
      </c>
      <c r="G166" s="118">
        <f>SUM('Feb 25'!L163)</f>
        <v>389.12454797066368</v>
      </c>
      <c r="H166" s="108">
        <f>SUM('Pago Cuota MC 2025'!G163)</f>
        <v>350</v>
      </c>
      <c r="I166" s="119">
        <f>SUM(-G166,H166)+Tabla3[[#This Row],[Saldo]]</f>
        <v>-39.804812595613953</v>
      </c>
      <c r="J166" s="118">
        <f>SUM('Mar 25'!L163)</f>
        <v>391.88210393129765</v>
      </c>
      <c r="K166" s="108">
        <f>SUM('Pago Cuota MC 2025'!H163)</f>
        <v>0</v>
      </c>
      <c r="L166" s="119">
        <f>SUM(-J166,K166)+Tabla3[[#This Row],[Saldo4]]</f>
        <v>-431.6869165269116</v>
      </c>
      <c r="M166" s="122">
        <f>SUM('Abr 25'!L163)</f>
        <v>0</v>
      </c>
      <c r="N166" s="108">
        <f>SUM('Pago Cuota MC 2025'!I163)</f>
        <v>0</v>
      </c>
      <c r="O166" s="119">
        <f>SUM(-M166,N166)+Tabla3[[#This Row],[Saldo7]]</f>
        <v>-431.6869165269116</v>
      </c>
      <c r="P166" s="122">
        <f>SUM('May 25'!L163)</f>
        <v>0</v>
      </c>
      <c r="Q166" s="108">
        <f>SUM('Pago Cuota MC 2025'!J163)</f>
        <v>0</v>
      </c>
      <c r="R166" s="119">
        <f>SUM(-P166,Q166)+Tabla3[[#This Row],[Saldo13]]</f>
        <v>-431.6869165269116</v>
      </c>
      <c r="S166" s="122">
        <f>SUM('Jun 25'!L163)</f>
        <v>0</v>
      </c>
      <c r="T166" s="108">
        <f>SUM('Pago Cuota MC 2025'!K163)</f>
        <v>0</v>
      </c>
      <c r="U166" s="119">
        <f>SUM(-S166,T166)+Tabla3[[#This Row],[Saldo132]]</f>
        <v>-431.6869165269116</v>
      </c>
      <c r="V166" s="122">
        <f>SUM('Jul 25'!L163)</f>
        <v>0</v>
      </c>
      <c r="W166" s="108">
        <f>SUM('Pago Cuota MC 2025'!L163)</f>
        <v>0</v>
      </c>
      <c r="X166" s="119">
        <f>SUM(-V166,W166)+Tabla3[[#This Row],[Saldo16]]</f>
        <v>-431.6869165269116</v>
      </c>
      <c r="Y166" s="122">
        <f>SUM('Ago 25'!L163)</f>
        <v>0</v>
      </c>
      <c r="Z166" s="108">
        <f>SUM('Pago Cuota MC 2025'!M163)</f>
        <v>0</v>
      </c>
      <c r="AA166" s="119">
        <f>SUM(-Y166,Z166)+Tabla3[[#This Row],[Saldo19]]</f>
        <v>-431.6869165269116</v>
      </c>
      <c r="AB166" s="122">
        <f>SUM('Sep 25'!L163)</f>
        <v>0</v>
      </c>
      <c r="AC166" s="108">
        <f>SUM('Pago Cuota MC 2025'!N163)</f>
        <v>0</v>
      </c>
      <c r="AD166" s="119">
        <f>SUM(-AB166,AC166)+Tabla3[[#This Row],[Saldo22]]</f>
        <v>-431.6869165269116</v>
      </c>
      <c r="AE166" s="122">
        <f>SUM('Oct 25'!L163)</f>
        <v>0</v>
      </c>
      <c r="AF166" s="108">
        <f>SUM('Pago Cuota MC 2025'!O163)</f>
        <v>0</v>
      </c>
      <c r="AG166" s="147">
        <f>SUM(-AE166,AF166)+Tabla3[[#This Row],[Saldo25]]</f>
        <v>-431.6869165269116</v>
      </c>
      <c r="AH166" s="122">
        <f>SUM('Nov 25'!L163)</f>
        <v>0</v>
      </c>
      <c r="AI166" s="108">
        <f>SUM('Pago Cuota MC 2025'!P163)</f>
        <v>0</v>
      </c>
      <c r="AJ166" s="150">
        <f>SUM(-AH166,AI166)+Tabla3[[#This Row],[Saldo28]]</f>
        <v>-431.6869165269116</v>
      </c>
      <c r="AK166" s="122">
        <f>SUM('Dic 25'!L163)</f>
        <v>0</v>
      </c>
      <c r="AL166" s="108">
        <f>SUM('Pago Cuota MC 2025'!Q163)</f>
        <v>0</v>
      </c>
      <c r="AM166" s="123">
        <f>SUM(-AK166,AL166)+Tabla3[[#This Row],[Saldo31]]</f>
        <v>-431.6869165269116</v>
      </c>
      <c r="AN166" s="130">
        <f t="shared" ref="AN166:AN185" si="11">SUM(AM166)</f>
        <v>-431.6869165269116</v>
      </c>
      <c r="AO166" s="29"/>
      <c r="AP166" s="29"/>
      <c r="AQ166" s="106">
        <f>SUM(Tabla3[[#This Row],[Saldo Anual]])</f>
        <v>-431.6869165269116</v>
      </c>
    </row>
    <row r="167" spans="1:44" ht="16.149999999999999" thickBot="1" x14ac:dyDescent="0.5">
      <c r="A167" s="282"/>
      <c r="B167" s="16" t="s">
        <v>11</v>
      </c>
      <c r="C167" s="116">
        <v>102</v>
      </c>
      <c r="D167" s="118">
        <f>SUM('Ene 25'!L164)-('Pago Cuota MC 2024'!F164)</f>
        <v>200.93849819011018</v>
      </c>
      <c r="E167" s="108">
        <f>SUM('Pago Cuota MC 2025'!F164)</f>
        <v>0</v>
      </c>
      <c r="F167" s="119">
        <f t="shared" si="10"/>
        <v>-200.93849819011018</v>
      </c>
      <c r="G167" s="118">
        <f>SUM('Feb 25'!L164)</f>
        <v>434.35356121475365</v>
      </c>
      <c r="H167" s="108">
        <f>SUM('Pago Cuota MC 2025'!G164)</f>
        <v>600</v>
      </c>
      <c r="I167" s="119">
        <f>SUM(-G167,H167)+Tabla3[[#This Row],[Saldo]]</f>
        <v>-35.292059404863835</v>
      </c>
      <c r="J167" s="118">
        <f>SUM('Mar 25'!L164)</f>
        <v>438.29210316793888</v>
      </c>
      <c r="K167" s="108">
        <f>SUM('Pago Cuota MC 2025'!H164)</f>
        <v>0</v>
      </c>
      <c r="L167" s="119">
        <f>SUM(-J167,K167)+Tabla3[[#This Row],[Saldo4]]</f>
        <v>-473.58416257280271</v>
      </c>
      <c r="M167" s="122">
        <f>SUM('Abr 25'!L164)</f>
        <v>0</v>
      </c>
      <c r="N167" s="108">
        <f>SUM('Pago Cuota MC 2025'!I164)</f>
        <v>0</v>
      </c>
      <c r="O167" s="119">
        <f>SUM(-M167,N167)+Tabla3[[#This Row],[Saldo7]]</f>
        <v>-473.58416257280271</v>
      </c>
      <c r="P167" s="122">
        <f>SUM('May 25'!L164)</f>
        <v>0</v>
      </c>
      <c r="Q167" s="108">
        <f>SUM('Pago Cuota MC 2025'!J164)</f>
        <v>0</v>
      </c>
      <c r="R167" s="119">
        <f>SUM(-P167,Q167)+Tabla3[[#This Row],[Saldo13]]</f>
        <v>-473.58416257280271</v>
      </c>
      <c r="S167" s="122">
        <f>SUM('Jun 25'!L164)</f>
        <v>0</v>
      </c>
      <c r="T167" s="108">
        <f>SUM('Pago Cuota MC 2025'!K164)</f>
        <v>0</v>
      </c>
      <c r="U167" s="119">
        <f>SUM(-S167,T167)+Tabla3[[#This Row],[Saldo132]]</f>
        <v>-473.58416257280271</v>
      </c>
      <c r="V167" s="122">
        <f>SUM('Jul 25'!L164)</f>
        <v>0</v>
      </c>
      <c r="W167" s="108">
        <f>SUM('Pago Cuota MC 2025'!L164)</f>
        <v>0</v>
      </c>
      <c r="X167" s="119">
        <f>SUM(-V167,W167)+Tabla3[[#This Row],[Saldo16]]</f>
        <v>-473.58416257280271</v>
      </c>
      <c r="Y167" s="122">
        <f>SUM('Ago 25'!L164)</f>
        <v>0</v>
      </c>
      <c r="Z167" s="108">
        <f>SUM('Pago Cuota MC 2025'!M164)</f>
        <v>0</v>
      </c>
      <c r="AA167" s="119">
        <f>SUM(-Y167,Z167)+Tabla3[[#This Row],[Saldo19]]</f>
        <v>-473.58416257280271</v>
      </c>
      <c r="AB167" s="122">
        <f>SUM('Sep 25'!L164)</f>
        <v>0</v>
      </c>
      <c r="AC167" s="108">
        <f>SUM('Pago Cuota MC 2025'!N164)</f>
        <v>0</v>
      </c>
      <c r="AD167" s="119">
        <f>SUM(-AB167,AC167)+Tabla3[[#This Row],[Saldo22]]</f>
        <v>-473.58416257280271</v>
      </c>
      <c r="AE167" s="122">
        <f>SUM('Oct 25'!L164)</f>
        <v>0</v>
      </c>
      <c r="AF167" s="108">
        <f>SUM('Pago Cuota MC 2025'!O164)</f>
        <v>0</v>
      </c>
      <c r="AG167" s="147">
        <f>SUM(-AE167,AF167)+Tabla3[[#This Row],[Saldo25]]</f>
        <v>-473.58416257280271</v>
      </c>
      <c r="AH167" s="122">
        <f>SUM('Nov 25'!L164)</f>
        <v>0</v>
      </c>
      <c r="AI167" s="108">
        <f>SUM('Pago Cuota MC 2025'!P164)</f>
        <v>0</v>
      </c>
      <c r="AJ167" s="150">
        <f>SUM(-AH167,AI167)+Tabla3[[#This Row],[Saldo28]]</f>
        <v>-473.58416257280271</v>
      </c>
      <c r="AK167" s="122">
        <f>SUM('Dic 25'!L164)</f>
        <v>0</v>
      </c>
      <c r="AL167" s="108">
        <f>SUM('Pago Cuota MC 2025'!Q164)</f>
        <v>0</v>
      </c>
      <c r="AM167" s="123">
        <f>SUM(-AK167,AL167)+Tabla3[[#This Row],[Saldo31]]</f>
        <v>-473.58416257280271</v>
      </c>
      <c r="AN167" s="130">
        <f t="shared" si="11"/>
        <v>-473.58416257280271</v>
      </c>
      <c r="AO167" s="29"/>
      <c r="AP167" s="29"/>
      <c r="AQ167" s="106">
        <f>SUM(Tabla3[[#This Row],[Saldo Anual]])</f>
        <v>-473.58416257280271</v>
      </c>
    </row>
    <row r="168" spans="1:44" ht="16.149999999999999" thickBot="1" x14ac:dyDescent="0.5">
      <c r="A168" s="282"/>
      <c r="B168" s="16" t="s">
        <v>11</v>
      </c>
      <c r="C168" s="116">
        <v>103</v>
      </c>
      <c r="D168" s="118">
        <f>SUM('Ene 25'!L165)-('Pago Cuota MC 2024'!F165)</f>
        <v>323.51084619325536</v>
      </c>
      <c r="E168" s="108">
        <f>SUM('Pago Cuota MC 2025'!F165)</f>
        <v>0</v>
      </c>
      <c r="F168" s="119">
        <f t="shared" si="10"/>
        <v>-323.51084619325536</v>
      </c>
      <c r="G168" s="118">
        <f>SUM('Feb 25'!L165)</f>
        <v>345.80877710766163</v>
      </c>
      <c r="H168" s="108">
        <f>SUM('Pago Cuota MC 2025'!G165)</f>
        <v>669.32</v>
      </c>
      <c r="I168" s="119">
        <f>SUM(-G168,H168)+Tabla3[[#This Row],[Saldo]]</f>
        <v>3.7669908306270372E-4</v>
      </c>
      <c r="J168" s="118">
        <f>SUM('Mar 25'!L165)</f>
        <v>348.61424553435108</v>
      </c>
      <c r="K168" s="108">
        <f>SUM('Pago Cuota MC 2025'!H165)</f>
        <v>0</v>
      </c>
      <c r="L168" s="119">
        <f>SUM(-J168,K168)+Tabla3[[#This Row],[Saldo4]]</f>
        <v>-348.61386883526802</v>
      </c>
      <c r="M168" s="122">
        <f>SUM('Abr 25'!L165)</f>
        <v>0</v>
      </c>
      <c r="N168" s="108">
        <f>SUM('Pago Cuota MC 2025'!I165)</f>
        <v>0</v>
      </c>
      <c r="O168" s="119">
        <f>SUM(-M168,N168)+Tabla3[[#This Row],[Saldo7]]</f>
        <v>-348.61386883526802</v>
      </c>
      <c r="P168" s="122">
        <f>SUM('May 25'!L165)</f>
        <v>0</v>
      </c>
      <c r="Q168" s="108">
        <f>SUM('Pago Cuota MC 2025'!J165)</f>
        <v>0</v>
      </c>
      <c r="R168" s="119">
        <f>SUM(-P168,Q168)+Tabla3[[#This Row],[Saldo13]]</f>
        <v>-348.61386883526802</v>
      </c>
      <c r="S168" s="122">
        <f>SUM('Jun 25'!L165)</f>
        <v>0</v>
      </c>
      <c r="T168" s="108">
        <f>SUM('Pago Cuota MC 2025'!K165)</f>
        <v>0</v>
      </c>
      <c r="U168" s="119">
        <f>SUM(-S168,T168)+Tabla3[[#This Row],[Saldo132]]</f>
        <v>-348.61386883526802</v>
      </c>
      <c r="V168" s="122">
        <f>SUM('Jul 25'!L165)</f>
        <v>0</v>
      </c>
      <c r="W168" s="108">
        <f>SUM('Pago Cuota MC 2025'!L165)</f>
        <v>0</v>
      </c>
      <c r="X168" s="119">
        <f>SUM(-V168,W168)+Tabla3[[#This Row],[Saldo16]]</f>
        <v>-348.61386883526802</v>
      </c>
      <c r="Y168" s="122">
        <f>SUM('Ago 25'!L165)</f>
        <v>0</v>
      </c>
      <c r="Z168" s="108">
        <f>SUM('Pago Cuota MC 2025'!M165)</f>
        <v>0</v>
      </c>
      <c r="AA168" s="119">
        <f>SUM(-Y168,Z168)+Tabla3[[#This Row],[Saldo19]]</f>
        <v>-348.61386883526802</v>
      </c>
      <c r="AB168" s="122">
        <f>SUM('Sep 25'!L165)</f>
        <v>0</v>
      </c>
      <c r="AC168" s="108">
        <f>SUM('Pago Cuota MC 2025'!N165)</f>
        <v>0</v>
      </c>
      <c r="AD168" s="119">
        <f>SUM(-AB168,AC168)+Tabla3[[#This Row],[Saldo22]]</f>
        <v>-348.61386883526802</v>
      </c>
      <c r="AE168" s="122">
        <f>SUM('Oct 25'!L165)</f>
        <v>0</v>
      </c>
      <c r="AF168" s="108">
        <f>SUM('Pago Cuota MC 2025'!O165)</f>
        <v>0</v>
      </c>
      <c r="AG168" s="147">
        <f>SUM(-AE168,AF168)+Tabla3[[#This Row],[Saldo25]]</f>
        <v>-348.61386883526802</v>
      </c>
      <c r="AH168" s="122">
        <f>SUM('Nov 25'!L165)</f>
        <v>0</v>
      </c>
      <c r="AI168" s="108">
        <f>SUM('Pago Cuota MC 2025'!P165)</f>
        <v>0</v>
      </c>
      <c r="AJ168" s="150">
        <f>SUM(-AH168,AI168)+Tabla3[[#This Row],[Saldo28]]</f>
        <v>-348.61386883526802</v>
      </c>
      <c r="AK168" s="122">
        <f>SUM('Dic 25'!L165)</f>
        <v>0</v>
      </c>
      <c r="AL168" s="108">
        <f>SUM('Pago Cuota MC 2025'!Q165)</f>
        <v>0</v>
      </c>
      <c r="AM168" s="123">
        <f>SUM(-AK168,AL168)+Tabla3[[#This Row],[Saldo31]]</f>
        <v>-348.61386883526802</v>
      </c>
      <c r="AN168" s="130">
        <f t="shared" si="11"/>
        <v>-348.61386883526802</v>
      </c>
      <c r="AO168" s="29"/>
      <c r="AP168" s="29"/>
      <c r="AQ168" s="106">
        <f>SUM(Tabla3[[#This Row],[Saldo Anual]])</f>
        <v>-348.61386883526802</v>
      </c>
      <c r="AR168" t="s">
        <v>12</v>
      </c>
    </row>
    <row r="169" spans="1:44" ht="16.149999999999999" thickBot="1" x14ac:dyDescent="0.5">
      <c r="A169" s="282"/>
      <c r="B169" s="16" t="s">
        <v>11</v>
      </c>
      <c r="C169" s="116">
        <v>104</v>
      </c>
      <c r="D169" s="118">
        <f>SUM('Ene 25'!L166)-('Pago Cuota MC 2024'!F166)</f>
        <v>673.20466823266474</v>
      </c>
      <c r="E169" s="108">
        <f>SUM('Pago Cuota MC 2025'!F166)</f>
        <v>0</v>
      </c>
      <c r="F169" s="119">
        <f t="shared" si="10"/>
        <v>-673.20466823266474</v>
      </c>
      <c r="G169" s="118">
        <f>SUM('Feb 25'!L166)</f>
        <v>467.72121245371693</v>
      </c>
      <c r="H169" s="108">
        <f>SUM('Pago Cuota MC 2025'!G166)</f>
        <v>0</v>
      </c>
      <c r="I169" s="119">
        <f>SUM(-G169,H169)+Tabla3[[#This Row],[Saldo]]</f>
        <v>-1140.9258806863818</v>
      </c>
      <c r="J169" s="118">
        <f>SUM('Mar 25'!L166)</f>
        <v>436.17533424754629</v>
      </c>
      <c r="K169" s="108">
        <f>SUM('Pago Cuota MC 2025'!H166)</f>
        <v>0</v>
      </c>
      <c r="L169" s="119">
        <f>SUM(-J169,K169)+Tabla3[[#This Row],[Saldo4]]</f>
        <v>-1577.1012149339281</v>
      </c>
      <c r="M169" s="122">
        <f>SUM('Abr 25'!L166)</f>
        <v>0</v>
      </c>
      <c r="N169" s="108">
        <f>SUM('Pago Cuota MC 2025'!I166)</f>
        <v>0</v>
      </c>
      <c r="O169" s="119">
        <f>SUM(-M169,N169)+Tabla3[[#This Row],[Saldo7]]</f>
        <v>-1577.1012149339281</v>
      </c>
      <c r="P169" s="122">
        <f>SUM('May 25'!L166)</f>
        <v>0</v>
      </c>
      <c r="Q169" s="108">
        <f>SUM('Pago Cuota MC 2025'!J166)</f>
        <v>0</v>
      </c>
      <c r="R169" s="119">
        <f>SUM(-P169,Q169)+Tabla3[[#This Row],[Saldo13]]</f>
        <v>-1577.1012149339281</v>
      </c>
      <c r="S169" s="122">
        <f>SUM('Jun 25'!L166)</f>
        <v>0</v>
      </c>
      <c r="T169" s="108">
        <f>SUM('Pago Cuota MC 2025'!K166)</f>
        <v>0</v>
      </c>
      <c r="U169" s="119">
        <f>SUM(-S169,T169)+Tabla3[[#This Row],[Saldo132]]</f>
        <v>-1577.1012149339281</v>
      </c>
      <c r="V169" s="122">
        <f>SUM('Jul 25'!L166)</f>
        <v>0</v>
      </c>
      <c r="W169" s="108">
        <f>SUM('Pago Cuota MC 2025'!L166)</f>
        <v>0</v>
      </c>
      <c r="X169" s="119">
        <f>SUM(-V169,W169)+Tabla3[[#This Row],[Saldo16]]</f>
        <v>-1577.1012149339281</v>
      </c>
      <c r="Y169" s="122">
        <f>SUM('Ago 25'!L166)</f>
        <v>0</v>
      </c>
      <c r="Z169" s="108">
        <f>SUM('Pago Cuota MC 2025'!M166)</f>
        <v>0</v>
      </c>
      <c r="AA169" s="119">
        <f>SUM(-Y169,Z169)+Tabla3[[#This Row],[Saldo19]]</f>
        <v>-1577.1012149339281</v>
      </c>
      <c r="AB169" s="122">
        <f>SUM('Sep 25'!L166)</f>
        <v>0</v>
      </c>
      <c r="AC169" s="108">
        <f>SUM('Pago Cuota MC 2025'!N166)</f>
        <v>0</v>
      </c>
      <c r="AD169" s="119">
        <f>SUM(-AB169,AC169)+Tabla3[[#This Row],[Saldo22]]</f>
        <v>-1577.1012149339281</v>
      </c>
      <c r="AE169" s="122">
        <f>SUM('Oct 25'!L166)</f>
        <v>0</v>
      </c>
      <c r="AF169" s="108">
        <f>SUM('Pago Cuota MC 2025'!O166)</f>
        <v>0</v>
      </c>
      <c r="AG169" s="147">
        <f>SUM(-AE169,AF169)+Tabla3[[#This Row],[Saldo25]]</f>
        <v>-1577.1012149339281</v>
      </c>
      <c r="AH169" s="122">
        <f>SUM('Nov 25'!L166)</f>
        <v>0</v>
      </c>
      <c r="AI169" s="108">
        <f>SUM('Pago Cuota MC 2025'!P166)</f>
        <v>0</v>
      </c>
      <c r="AJ169" s="150">
        <f>SUM(-AH169,AI169)+Tabla3[[#This Row],[Saldo28]]</f>
        <v>-1577.1012149339281</v>
      </c>
      <c r="AK169" s="122">
        <f>SUM('Dic 25'!L166)</f>
        <v>0</v>
      </c>
      <c r="AL169" s="108">
        <f>SUM('Pago Cuota MC 2025'!Q166)</f>
        <v>0</v>
      </c>
      <c r="AM169" s="123">
        <f>SUM(-AK169,AL169)+Tabla3[[#This Row],[Saldo31]]</f>
        <v>-1577.1012149339281</v>
      </c>
      <c r="AN169" s="130">
        <f t="shared" si="11"/>
        <v>-1577.1012149339281</v>
      </c>
      <c r="AO169" s="29"/>
      <c r="AP169" s="29"/>
      <c r="AQ169" s="106">
        <f>SUM(Tabla3[[#This Row],[Saldo Anual]])</f>
        <v>-1577.1012149339281</v>
      </c>
    </row>
    <row r="170" spans="1:44" ht="16.149999999999999" thickBot="1" x14ac:dyDescent="0.5">
      <c r="A170" s="282"/>
      <c r="B170" s="16" t="s">
        <v>11</v>
      </c>
      <c r="C170" s="116">
        <v>201</v>
      </c>
      <c r="D170" s="118">
        <f>SUM('Ene 25'!L167)-('Pago Cuota MC 2024'!F167)</f>
        <v>330.55700179674284</v>
      </c>
      <c r="E170" s="108">
        <f>SUM('Pago Cuota MC 2025'!F167)</f>
        <v>330.56</v>
      </c>
      <c r="F170" s="119">
        <f t="shared" si="10"/>
        <v>2.9982032571638229E-3</v>
      </c>
      <c r="G170" s="118">
        <f>SUM('Feb 25'!L167)</f>
        <v>364.35983036884079</v>
      </c>
      <c r="H170" s="108">
        <f>SUM('Pago Cuota MC 2025'!G167)</f>
        <v>364.36</v>
      </c>
      <c r="I170" s="119">
        <f>SUM(-G170,H170)+Tabla3[[#This Row],[Saldo]]</f>
        <v>3.1678344163879046E-3</v>
      </c>
      <c r="J170" s="118">
        <f>SUM('Mar 25'!L167)</f>
        <v>369.5734054580152</v>
      </c>
      <c r="K170" s="108">
        <f>SUM('Pago Cuota MC 2025'!H167)</f>
        <v>0</v>
      </c>
      <c r="L170" s="119">
        <f>SUM(-J170,K170)+Tabla3[[#This Row],[Saldo4]]</f>
        <v>-369.57023762359881</v>
      </c>
      <c r="M170" s="122">
        <f>SUM('Abr 25'!L167)</f>
        <v>0</v>
      </c>
      <c r="N170" s="108">
        <f>SUM('Pago Cuota MC 2025'!I167)</f>
        <v>0</v>
      </c>
      <c r="O170" s="119">
        <f>SUM(-M170,N170)+Tabla3[[#This Row],[Saldo7]]</f>
        <v>-369.57023762359881</v>
      </c>
      <c r="P170" s="122">
        <f>SUM('May 25'!L167)</f>
        <v>0</v>
      </c>
      <c r="Q170" s="108">
        <f>SUM('Pago Cuota MC 2025'!J167)</f>
        <v>0</v>
      </c>
      <c r="R170" s="119">
        <f>SUM(-P170,Q170)+Tabla3[[#This Row],[Saldo13]]</f>
        <v>-369.57023762359881</v>
      </c>
      <c r="S170" s="122">
        <f>SUM('Jun 25'!L167)</f>
        <v>0</v>
      </c>
      <c r="T170" s="108">
        <f>SUM('Pago Cuota MC 2025'!K167)</f>
        <v>0</v>
      </c>
      <c r="U170" s="119">
        <f>SUM(-S170,T170)+Tabla3[[#This Row],[Saldo132]]</f>
        <v>-369.57023762359881</v>
      </c>
      <c r="V170" s="122">
        <f>SUM('Jul 25'!L167)</f>
        <v>0</v>
      </c>
      <c r="W170" s="108">
        <f>SUM('Pago Cuota MC 2025'!L167)</f>
        <v>0</v>
      </c>
      <c r="X170" s="119">
        <f>SUM(-V170,W170)+Tabla3[[#This Row],[Saldo16]]</f>
        <v>-369.57023762359881</v>
      </c>
      <c r="Y170" s="122">
        <f>SUM('Ago 25'!L167)</f>
        <v>0</v>
      </c>
      <c r="Z170" s="108">
        <f>SUM('Pago Cuota MC 2025'!M167)</f>
        <v>0</v>
      </c>
      <c r="AA170" s="119">
        <f>SUM(-Y170,Z170)+Tabla3[[#This Row],[Saldo19]]</f>
        <v>-369.57023762359881</v>
      </c>
      <c r="AB170" s="122">
        <f>SUM('Sep 25'!L167)</f>
        <v>0</v>
      </c>
      <c r="AC170" s="108">
        <f>SUM('Pago Cuota MC 2025'!N167)</f>
        <v>0</v>
      </c>
      <c r="AD170" s="119">
        <f>SUM(-AB170,AC170)+Tabla3[[#This Row],[Saldo22]]</f>
        <v>-369.57023762359881</v>
      </c>
      <c r="AE170" s="122">
        <f>SUM('Oct 25'!L167)</f>
        <v>0</v>
      </c>
      <c r="AF170" s="108">
        <f>SUM('Pago Cuota MC 2025'!O167)</f>
        <v>0</v>
      </c>
      <c r="AG170" s="147">
        <f>SUM(-AE170,AF170)+Tabla3[[#This Row],[Saldo25]]</f>
        <v>-369.57023762359881</v>
      </c>
      <c r="AH170" s="122">
        <f>SUM('Nov 25'!L167)</f>
        <v>0</v>
      </c>
      <c r="AI170" s="108">
        <f>SUM('Pago Cuota MC 2025'!P167)</f>
        <v>0</v>
      </c>
      <c r="AJ170" s="150">
        <f>SUM(-AH170,AI170)+Tabla3[[#This Row],[Saldo28]]</f>
        <v>-369.57023762359881</v>
      </c>
      <c r="AK170" s="122">
        <f>SUM('Dic 25'!L167)</f>
        <v>0</v>
      </c>
      <c r="AL170" s="108">
        <f>SUM('Pago Cuota MC 2025'!Q167)</f>
        <v>0</v>
      </c>
      <c r="AM170" s="123">
        <f>SUM(-AK170,AL170)+Tabla3[[#This Row],[Saldo31]]</f>
        <v>-369.57023762359881</v>
      </c>
      <c r="AN170" s="130">
        <f t="shared" si="11"/>
        <v>-369.57023762359881</v>
      </c>
      <c r="AO170" s="29"/>
      <c r="AP170" s="29"/>
      <c r="AQ170" s="106">
        <f>SUM(Tabla3[[#This Row],[Saldo Anual]])</f>
        <v>-369.57023762359881</v>
      </c>
      <c r="AR170" t="s">
        <v>12</v>
      </c>
    </row>
    <row r="171" spans="1:44" ht="16.149999999999999" thickBot="1" x14ac:dyDescent="0.5">
      <c r="A171" s="282"/>
      <c r="B171" s="16" t="s">
        <v>11</v>
      </c>
      <c r="C171" s="116">
        <v>202</v>
      </c>
      <c r="D171" s="118">
        <f>SUM('Ene 25'!L168)-('Pago Cuota MC 2024'!F168)</f>
        <v>2505.3365413855104</v>
      </c>
      <c r="E171" s="108">
        <f>SUM('Pago Cuota MC 2025'!F168)</f>
        <v>0</v>
      </c>
      <c r="F171" s="119">
        <f t="shared" si="10"/>
        <v>-2505.3365413855104</v>
      </c>
      <c r="G171" s="118">
        <f>SUM('Feb 25'!L168)</f>
        <v>432.58213897037888</v>
      </c>
      <c r="H171" s="108">
        <f>SUM('Pago Cuota MC 2025'!G168)</f>
        <v>0</v>
      </c>
      <c r="I171" s="119">
        <f>SUM(-G171,H171)+Tabla3[[#This Row],[Saldo]]</f>
        <v>-2937.9186803558891</v>
      </c>
      <c r="J171" s="118">
        <f>SUM('Mar 25'!L168)</f>
        <v>466.3058479880043</v>
      </c>
      <c r="K171" s="108">
        <f>SUM('Pago Cuota MC 2025'!H168)</f>
        <v>0</v>
      </c>
      <c r="L171" s="119">
        <f>SUM(-J171,K171)+Tabla3[[#This Row],[Saldo4]]</f>
        <v>-3404.2245283438933</v>
      </c>
      <c r="M171" s="122">
        <f>SUM('Abr 25'!L168)</f>
        <v>0</v>
      </c>
      <c r="N171" s="108">
        <f>SUM('Pago Cuota MC 2025'!I168)</f>
        <v>0</v>
      </c>
      <c r="O171" s="119">
        <f>SUM(-M171,N171)+Tabla3[[#This Row],[Saldo7]]</f>
        <v>-3404.2245283438933</v>
      </c>
      <c r="P171" s="122">
        <f>SUM('May 25'!L168)</f>
        <v>0</v>
      </c>
      <c r="Q171" s="108">
        <f>SUM('Pago Cuota MC 2025'!J168)</f>
        <v>0</v>
      </c>
      <c r="R171" s="119">
        <f>SUM(-P171,Q171)+Tabla3[[#This Row],[Saldo13]]</f>
        <v>-3404.2245283438933</v>
      </c>
      <c r="S171" s="122">
        <f>SUM('Jun 25'!L168)</f>
        <v>0</v>
      </c>
      <c r="T171" s="108">
        <f>SUM('Pago Cuota MC 2025'!K168)</f>
        <v>0</v>
      </c>
      <c r="U171" s="119">
        <f>SUM(-S171,T171)+Tabla3[[#This Row],[Saldo132]]</f>
        <v>-3404.2245283438933</v>
      </c>
      <c r="V171" s="122">
        <f>SUM('Jul 25'!L168)</f>
        <v>0</v>
      </c>
      <c r="W171" s="108">
        <f>SUM('Pago Cuota MC 2025'!L168)</f>
        <v>0</v>
      </c>
      <c r="X171" s="119">
        <f>SUM(-V171,W171)+Tabla3[[#This Row],[Saldo16]]</f>
        <v>-3404.2245283438933</v>
      </c>
      <c r="Y171" s="122">
        <f>SUM('Ago 25'!L168)</f>
        <v>0</v>
      </c>
      <c r="Z171" s="108">
        <f>SUM('Pago Cuota MC 2025'!M168)</f>
        <v>0</v>
      </c>
      <c r="AA171" s="119">
        <f>SUM(-Y171,Z171)+Tabla3[[#This Row],[Saldo19]]</f>
        <v>-3404.2245283438933</v>
      </c>
      <c r="AB171" s="122">
        <f>SUM('Sep 25'!L168)</f>
        <v>0</v>
      </c>
      <c r="AC171" s="108">
        <f>SUM('Pago Cuota MC 2025'!N168)</f>
        <v>0</v>
      </c>
      <c r="AD171" s="119">
        <f>SUM(-AB171,AC171)+Tabla3[[#This Row],[Saldo22]]</f>
        <v>-3404.2245283438933</v>
      </c>
      <c r="AE171" s="122">
        <f>SUM('Oct 25'!L168)</f>
        <v>0</v>
      </c>
      <c r="AF171" s="108">
        <f>SUM('Pago Cuota MC 2025'!O168)</f>
        <v>0</v>
      </c>
      <c r="AG171" s="147">
        <f>SUM(-AE171,AF171)+Tabla3[[#This Row],[Saldo25]]</f>
        <v>-3404.2245283438933</v>
      </c>
      <c r="AH171" s="122">
        <f>SUM('Nov 25'!L168)</f>
        <v>0</v>
      </c>
      <c r="AI171" s="108">
        <f>SUM('Pago Cuota MC 2025'!P168)</f>
        <v>0</v>
      </c>
      <c r="AJ171" s="150">
        <f>SUM(-AH171,AI171)+Tabla3[[#This Row],[Saldo28]]</f>
        <v>-3404.2245283438933</v>
      </c>
      <c r="AK171" s="122">
        <f>SUM('Dic 25'!L168)</f>
        <v>0</v>
      </c>
      <c r="AL171" s="108">
        <f>SUM('Pago Cuota MC 2025'!Q168)</f>
        <v>0</v>
      </c>
      <c r="AM171" s="123">
        <f>SUM(-AK171,AL171)+Tabla3[[#This Row],[Saldo31]]</f>
        <v>-3404.2245283438933</v>
      </c>
      <c r="AN171" s="130">
        <f t="shared" si="11"/>
        <v>-3404.2245283438933</v>
      </c>
      <c r="AO171" s="29"/>
      <c r="AP171" s="29"/>
      <c r="AQ171" s="106">
        <f>SUM(Tabla3[[#This Row],[Saldo Anual]])</f>
        <v>-3404.2245283438933</v>
      </c>
    </row>
    <row r="172" spans="1:44" ht="16.149999999999999" thickBot="1" x14ac:dyDescent="0.5">
      <c r="A172" s="282"/>
      <c r="B172" s="16" t="s">
        <v>11</v>
      </c>
      <c r="C172" s="116">
        <v>203</v>
      </c>
      <c r="D172" s="118">
        <f>SUM('Ene 25'!L169)-('Pago Cuota MC 2024'!F169)</f>
        <v>32.109593643817902</v>
      </c>
      <c r="E172" s="108">
        <f>SUM('Pago Cuota MC 2025'!F169)</f>
        <v>0</v>
      </c>
      <c r="F172" s="119">
        <f t="shared" si="10"/>
        <v>-32.109593643817902</v>
      </c>
      <c r="G172" s="118">
        <f>SUM('Feb 25'!L169)</f>
        <v>386.84972584021648</v>
      </c>
      <c r="H172" s="108">
        <f>SUM('Pago Cuota MC 2025'!G169)</f>
        <v>0</v>
      </c>
      <c r="I172" s="119">
        <f>SUM(-G172,H172)+Tabla3[[#This Row],[Saldo]]</f>
        <v>-418.95931948403438</v>
      </c>
      <c r="J172" s="118">
        <f>SUM('Mar 25'!L169)</f>
        <v>361.23616876226822</v>
      </c>
      <c r="K172" s="108">
        <f>SUM('Pago Cuota MC 2025'!H169)</f>
        <v>0</v>
      </c>
      <c r="L172" s="119">
        <f>SUM(-J172,K172)+Tabla3[[#This Row],[Saldo4]]</f>
        <v>-780.1954882463026</v>
      </c>
      <c r="M172" s="122">
        <f>SUM('Abr 25'!L169)</f>
        <v>0</v>
      </c>
      <c r="N172" s="108">
        <f>SUM('Pago Cuota MC 2025'!I169)</f>
        <v>0</v>
      </c>
      <c r="O172" s="119">
        <f>SUM(-M172,N172)+Tabla3[[#This Row],[Saldo7]]</f>
        <v>-780.1954882463026</v>
      </c>
      <c r="P172" s="122">
        <f>SUM('May 25'!L169)</f>
        <v>0</v>
      </c>
      <c r="Q172" s="108">
        <f>SUM('Pago Cuota MC 2025'!J169)</f>
        <v>0</v>
      </c>
      <c r="R172" s="119">
        <f>SUM(-P172,Q172)+Tabla3[[#This Row],[Saldo13]]</f>
        <v>-780.1954882463026</v>
      </c>
      <c r="S172" s="122">
        <f>SUM('Jun 25'!L169)</f>
        <v>0</v>
      </c>
      <c r="T172" s="108">
        <f>SUM('Pago Cuota MC 2025'!K169)</f>
        <v>0</v>
      </c>
      <c r="U172" s="119">
        <f>SUM(-S172,T172)+Tabla3[[#This Row],[Saldo132]]</f>
        <v>-780.1954882463026</v>
      </c>
      <c r="V172" s="122">
        <f>SUM('Jul 25'!L169)</f>
        <v>0</v>
      </c>
      <c r="W172" s="108">
        <f>SUM('Pago Cuota MC 2025'!L169)</f>
        <v>0</v>
      </c>
      <c r="X172" s="119">
        <f>SUM(-V172,W172)+Tabla3[[#This Row],[Saldo16]]</f>
        <v>-780.1954882463026</v>
      </c>
      <c r="Y172" s="122">
        <f>SUM('Ago 25'!L169)</f>
        <v>0</v>
      </c>
      <c r="Z172" s="108">
        <f>SUM('Pago Cuota MC 2025'!M169)</f>
        <v>0</v>
      </c>
      <c r="AA172" s="119">
        <f>SUM(-Y172,Z172)+Tabla3[[#This Row],[Saldo19]]</f>
        <v>-780.1954882463026</v>
      </c>
      <c r="AB172" s="122">
        <f>SUM('Sep 25'!L169)</f>
        <v>0</v>
      </c>
      <c r="AC172" s="108">
        <f>SUM('Pago Cuota MC 2025'!N169)</f>
        <v>0</v>
      </c>
      <c r="AD172" s="119">
        <f>SUM(-AB172,AC172)+Tabla3[[#This Row],[Saldo22]]</f>
        <v>-780.1954882463026</v>
      </c>
      <c r="AE172" s="122">
        <f>SUM('Oct 25'!L169)</f>
        <v>0</v>
      </c>
      <c r="AF172" s="108">
        <f>SUM('Pago Cuota MC 2025'!O169)</f>
        <v>0</v>
      </c>
      <c r="AG172" s="147">
        <f>SUM(-AE172,AF172)+Tabla3[[#This Row],[Saldo25]]</f>
        <v>-780.1954882463026</v>
      </c>
      <c r="AH172" s="122">
        <f>SUM('Nov 25'!L169)</f>
        <v>0</v>
      </c>
      <c r="AI172" s="108">
        <f>SUM('Pago Cuota MC 2025'!P169)</f>
        <v>0</v>
      </c>
      <c r="AJ172" s="150">
        <f>SUM(-AH172,AI172)+Tabla3[[#This Row],[Saldo28]]</f>
        <v>-780.1954882463026</v>
      </c>
      <c r="AK172" s="122">
        <f>SUM('Dic 25'!L169)</f>
        <v>0</v>
      </c>
      <c r="AL172" s="108">
        <f>SUM('Pago Cuota MC 2025'!Q169)</f>
        <v>0</v>
      </c>
      <c r="AM172" s="123">
        <f>SUM(-AK172,AL172)+Tabla3[[#This Row],[Saldo31]]</f>
        <v>-780.1954882463026</v>
      </c>
      <c r="AN172" s="130">
        <f t="shared" si="11"/>
        <v>-780.1954882463026</v>
      </c>
      <c r="AO172" s="29"/>
      <c r="AP172" s="29"/>
      <c r="AQ172" s="106">
        <f>SUM(Tabla3[[#This Row],[Saldo Anual]])</f>
        <v>-780.1954882463026</v>
      </c>
    </row>
    <row r="173" spans="1:44" ht="16.149999999999999" thickBot="1" x14ac:dyDescent="0.5">
      <c r="A173" s="282"/>
      <c r="B173" s="16" t="s">
        <v>11</v>
      </c>
      <c r="C173" s="116">
        <v>204</v>
      </c>
      <c r="D173" s="118">
        <f>SUM('Ene 25'!L170)-('Pago Cuota MC 2024'!F170)</f>
        <v>334.06311241363773</v>
      </c>
      <c r="E173" s="108">
        <f>SUM('Pago Cuota MC 2025'!F170)</f>
        <v>0</v>
      </c>
      <c r="F173" s="119">
        <f t="shared" si="10"/>
        <v>-334.06311241363773</v>
      </c>
      <c r="G173" s="118">
        <f>SUM('Feb 25'!L170)</f>
        <v>379.78254412560528</v>
      </c>
      <c r="H173" s="108">
        <f>SUM('Pago Cuota MC 2025'!G170)</f>
        <v>713.85</v>
      </c>
      <c r="I173" s="119">
        <f>SUM(-G173,H173)+Tabla3[[#This Row],[Saldo]]</f>
        <v>4.3434607570134176E-3</v>
      </c>
      <c r="J173" s="118">
        <f>SUM('Mar 25'!L170)</f>
        <v>375.46730851145031</v>
      </c>
      <c r="K173" s="108">
        <f>SUM('Pago Cuota MC 2025'!H170)</f>
        <v>0</v>
      </c>
      <c r="L173" s="119">
        <f>SUM(-J173,K173)+Tabla3[[#This Row],[Saldo4]]</f>
        <v>-375.4629650506933</v>
      </c>
      <c r="M173" s="122">
        <f>SUM('Abr 25'!L170)</f>
        <v>0</v>
      </c>
      <c r="N173" s="108">
        <f>SUM('Pago Cuota MC 2025'!I170)</f>
        <v>0</v>
      </c>
      <c r="O173" s="119">
        <f>SUM(-M173,N173)+Tabla3[[#This Row],[Saldo7]]</f>
        <v>-375.4629650506933</v>
      </c>
      <c r="P173" s="122">
        <f>SUM('May 25'!L170)</f>
        <v>0</v>
      </c>
      <c r="Q173" s="108">
        <f>SUM('Pago Cuota MC 2025'!J170)</f>
        <v>0</v>
      </c>
      <c r="R173" s="119">
        <f>SUM(-P173,Q173)+Tabla3[[#This Row],[Saldo13]]</f>
        <v>-375.4629650506933</v>
      </c>
      <c r="S173" s="122">
        <f>SUM('Jun 25'!L170)</f>
        <v>0</v>
      </c>
      <c r="T173" s="108">
        <f>SUM('Pago Cuota MC 2025'!K170)</f>
        <v>0</v>
      </c>
      <c r="U173" s="119">
        <f>SUM(-S173,T173)+Tabla3[[#This Row],[Saldo132]]</f>
        <v>-375.4629650506933</v>
      </c>
      <c r="V173" s="122">
        <f>SUM('Jul 25'!L170)</f>
        <v>0</v>
      </c>
      <c r="W173" s="108">
        <f>SUM('Pago Cuota MC 2025'!L170)</f>
        <v>0</v>
      </c>
      <c r="X173" s="119">
        <f>SUM(-V173,W173)+Tabla3[[#This Row],[Saldo16]]</f>
        <v>-375.4629650506933</v>
      </c>
      <c r="Y173" s="122">
        <f>SUM('Ago 25'!L170)</f>
        <v>0</v>
      </c>
      <c r="Z173" s="108">
        <f>SUM('Pago Cuota MC 2025'!M170)</f>
        <v>0</v>
      </c>
      <c r="AA173" s="119">
        <f>SUM(-Y173,Z173)+Tabla3[[#This Row],[Saldo19]]</f>
        <v>-375.4629650506933</v>
      </c>
      <c r="AB173" s="122">
        <f>SUM('Sep 25'!L170)</f>
        <v>0</v>
      </c>
      <c r="AC173" s="108">
        <f>SUM('Pago Cuota MC 2025'!N170)</f>
        <v>0</v>
      </c>
      <c r="AD173" s="119">
        <f>SUM(-AB173,AC173)+Tabla3[[#This Row],[Saldo22]]</f>
        <v>-375.4629650506933</v>
      </c>
      <c r="AE173" s="122">
        <f>SUM('Oct 25'!L170)</f>
        <v>0</v>
      </c>
      <c r="AF173" s="108">
        <f>SUM('Pago Cuota MC 2025'!O170)</f>
        <v>0</v>
      </c>
      <c r="AG173" s="147">
        <f>SUM(-AE173,AF173)+Tabla3[[#This Row],[Saldo25]]</f>
        <v>-375.4629650506933</v>
      </c>
      <c r="AH173" s="122">
        <f>SUM('Nov 25'!L170)</f>
        <v>0</v>
      </c>
      <c r="AI173" s="108">
        <f>SUM('Pago Cuota MC 2025'!P170)</f>
        <v>0</v>
      </c>
      <c r="AJ173" s="150">
        <f>SUM(-AH173,AI173)+Tabla3[[#This Row],[Saldo28]]</f>
        <v>-375.4629650506933</v>
      </c>
      <c r="AK173" s="122">
        <f>SUM('Dic 25'!L170)</f>
        <v>0</v>
      </c>
      <c r="AL173" s="108">
        <f>SUM('Pago Cuota MC 2025'!Q170)</f>
        <v>0</v>
      </c>
      <c r="AM173" s="123">
        <f>SUM(-AK173,AL173)+Tabla3[[#This Row],[Saldo31]]</f>
        <v>-375.4629650506933</v>
      </c>
      <c r="AN173" s="130">
        <f t="shared" si="11"/>
        <v>-375.4629650506933</v>
      </c>
      <c r="AO173" s="29"/>
      <c r="AP173" s="29"/>
      <c r="AQ173" s="106">
        <f>SUM(Tabla3[[#This Row],[Saldo Anual]])</f>
        <v>-375.4629650506933</v>
      </c>
    </row>
    <row r="174" spans="1:44" ht="16.149999999999999" thickBot="1" x14ac:dyDescent="0.5">
      <c r="A174" s="282"/>
      <c r="B174" s="16" t="s">
        <v>11</v>
      </c>
      <c r="C174" s="116">
        <v>301</v>
      </c>
      <c r="D174" s="118">
        <f>SUM('Ene 25'!L171)-('Pago Cuota MC 2024'!F171)</f>
        <v>329.36567854306327</v>
      </c>
      <c r="E174" s="108">
        <f>SUM('Pago Cuota MC 2025'!F171)</f>
        <v>329.37</v>
      </c>
      <c r="F174" s="119">
        <f t="shared" si="10"/>
        <v>4.3214569367364675E-3</v>
      </c>
      <c r="G174" s="118">
        <f>SUM('Feb 25'!L171)</f>
        <v>380.95567143976075</v>
      </c>
      <c r="H174" s="108">
        <f>SUM('Pago Cuota MC 2025'!G171)</f>
        <v>380.95</v>
      </c>
      <c r="I174" s="119">
        <f>SUM(-G174,H174)+Tabla3[[#This Row],[Saldo]]</f>
        <v>-1.3499828240242095E-3</v>
      </c>
      <c r="J174" s="118">
        <f>SUM('Mar 25'!L171)</f>
        <v>369.8212798854961</v>
      </c>
      <c r="K174" s="108">
        <f>SUM('Pago Cuota MC 2025'!H171)</f>
        <v>369.82</v>
      </c>
      <c r="L174" s="119">
        <f>SUM(-J174,K174)+Tabla3[[#This Row],[Saldo4]]</f>
        <v>-2.6298683201275708E-3</v>
      </c>
      <c r="M174" s="122">
        <f>SUM('Abr 25'!L171)</f>
        <v>0</v>
      </c>
      <c r="N174" s="108">
        <f>SUM('Pago Cuota MC 2025'!I171)</f>
        <v>0</v>
      </c>
      <c r="O174" s="119">
        <f>SUM(-M174,N174)+Tabla3[[#This Row],[Saldo7]]</f>
        <v>-2.6298683201275708E-3</v>
      </c>
      <c r="P174" s="122">
        <f>SUM('May 25'!L171)</f>
        <v>0</v>
      </c>
      <c r="Q174" s="108">
        <f>SUM('Pago Cuota MC 2025'!J171)</f>
        <v>0</v>
      </c>
      <c r="R174" s="119">
        <f>SUM(-P174,Q174)+Tabla3[[#This Row],[Saldo13]]</f>
        <v>-2.6298683201275708E-3</v>
      </c>
      <c r="S174" s="122">
        <f>SUM('Jun 25'!L171)</f>
        <v>0</v>
      </c>
      <c r="T174" s="108">
        <f>SUM('Pago Cuota MC 2025'!K171)</f>
        <v>0</v>
      </c>
      <c r="U174" s="119">
        <f>SUM(-S174,T174)+Tabla3[[#This Row],[Saldo132]]</f>
        <v>-2.6298683201275708E-3</v>
      </c>
      <c r="V174" s="122">
        <f>SUM('Jul 25'!L171)</f>
        <v>0</v>
      </c>
      <c r="W174" s="108">
        <f>SUM('Pago Cuota MC 2025'!L171)</f>
        <v>0</v>
      </c>
      <c r="X174" s="119">
        <f>SUM(-V174,W174)+Tabla3[[#This Row],[Saldo16]]</f>
        <v>-2.6298683201275708E-3</v>
      </c>
      <c r="Y174" s="122">
        <f>SUM('Ago 25'!L171)</f>
        <v>0</v>
      </c>
      <c r="Z174" s="108">
        <f>SUM('Pago Cuota MC 2025'!M171)</f>
        <v>0</v>
      </c>
      <c r="AA174" s="119">
        <f>SUM(-Y174,Z174)+Tabla3[[#This Row],[Saldo19]]</f>
        <v>-2.6298683201275708E-3</v>
      </c>
      <c r="AB174" s="122">
        <f>SUM('Sep 25'!L171)</f>
        <v>0</v>
      </c>
      <c r="AC174" s="108">
        <f>SUM('Pago Cuota MC 2025'!N171)</f>
        <v>0</v>
      </c>
      <c r="AD174" s="119">
        <f>SUM(-AB174,AC174)+Tabla3[[#This Row],[Saldo22]]</f>
        <v>-2.6298683201275708E-3</v>
      </c>
      <c r="AE174" s="122">
        <f>SUM('Oct 25'!L171)</f>
        <v>0</v>
      </c>
      <c r="AF174" s="108">
        <f>SUM('Pago Cuota MC 2025'!O171)</f>
        <v>0</v>
      </c>
      <c r="AG174" s="147">
        <f>SUM(-AE174,AF174)+Tabla3[[#This Row],[Saldo25]]</f>
        <v>-2.6298683201275708E-3</v>
      </c>
      <c r="AH174" s="122">
        <f>SUM('Nov 25'!L171)</f>
        <v>0</v>
      </c>
      <c r="AI174" s="108">
        <f>SUM('Pago Cuota MC 2025'!P171)</f>
        <v>0</v>
      </c>
      <c r="AJ174" s="150">
        <f>SUM(-AH174,AI174)+Tabla3[[#This Row],[Saldo28]]</f>
        <v>-2.6298683201275708E-3</v>
      </c>
      <c r="AK174" s="122">
        <f>SUM('Dic 25'!L171)</f>
        <v>0</v>
      </c>
      <c r="AL174" s="108">
        <f>SUM('Pago Cuota MC 2025'!Q171)</f>
        <v>0</v>
      </c>
      <c r="AM174" s="123">
        <f>SUM(-AK174,AL174)+Tabla3[[#This Row],[Saldo31]]</f>
        <v>-2.6298683201275708E-3</v>
      </c>
      <c r="AN174" s="130">
        <f t="shared" si="11"/>
        <v>-2.6298683201275708E-3</v>
      </c>
      <c r="AO174" s="29"/>
      <c r="AP174" s="29"/>
      <c r="AQ174" s="106" t="s">
        <v>12</v>
      </c>
      <c r="AR174" t="s">
        <v>12</v>
      </c>
    </row>
    <row r="175" spans="1:44" ht="16.149999999999999" thickBot="1" x14ac:dyDescent="0.5">
      <c r="A175" s="282"/>
      <c r="B175" s="16" t="s">
        <v>11</v>
      </c>
      <c r="C175" s="116">
        <v>302</v>
      </c>
      <c r="D175" s="118">
        <f>SUM('Ene 25'!L172)-('Pago Cuota MC 2024'!F172)</f>
        <v>2080.67077937556</v>
      </c>
      <c r="E175" s="108">
        <f>SUM('Pago Cuota MC 2025'!F172)</f>
        <v>0</v>
      </c>
      <c r="F175" s="119">
        <f t="shared" si="10"/>
        <v>-2080.67077937556</v>
      </c>
      <c r="G175" s="118">
        <f>SUM('Feb 25'!L172)</f>
        <v>388.38652262176021</v>
      </c>
      <c r="H175" s="108">
        <f>SUM('Pago Cuota MC 2025'!G172)</f>
        <v>0</v>
      </c>
      <c r="I175" s="119">
        <f>SUM(-G175,H175)+Tabla3[[#This Row],[Saldo]]</f>
        <v>-2469.0573019973203</v>
      </c>
      <c r="J175" s="118">
        <f>SUM('Mar 25'!L172)</f>
        <v>381.45016898037073</v>
      </c>
      <c r="K175" s="108">
        <f>SUM('Pago Cuota MC 2025'!H172)</f>
        <v>0</v>
      </c>
      <c r="L175" s="119">
        <f>SUM(-J175,K175)+Tabla3[[#This Row],[Saldo4]]</f>
        <v>-2850.5074709776909</v>
      </c>
      <c r="M175" s="122">
        <f>SUM('Abr 25'!L172)</f>
        <v>0</v>
      </c>
      <c r="N175" s="108">
        <f>SUM('Pago Cuota MC 2025'!I172)</f>
        <v>0</v>
      </c>
      <c r="O175" s="119">
        <f>SUM(-M175,N175)+Tabla3[[#This Row],[Saldo7]]</f>
        <v>-2850.5074709776909</v>
      </c>
      <c r="P175" s="122">
        <f>SUM('May 25'!L172)</f>
        <v>0</v>
      </c>
      <c r="Q175" s="108">
        <f>SUM('Pago Cuota MC 2025'!J172)</f>
        <v>0</v>
      </c>
      <c r="R175" s="119">
        <f>SUM(-P175,Q175)+Tabla3[[#This Row],[Saldo13]]</f>
        <v>-2850.5074709776909</v>
      </c>
      <c r="S175" s="122">
        <f>SUM('Jun 25'!L172)</f>
        <v>0</v>
      </c>
      <c r="T175" s="108">
        <f>SUM('Pago Cuota MC 2025'!K172)</f>
        <v>0</v>
      </c>
      <c r="U175" s="119">
        <f>SUM(-S175,T175)+Tabla3[[#This Row],[Saldo132]]</f>
        <v>-2850.5074709776909</v>
      </c>
      <c r="V175" s="122">
        <f>SUM('Jul 25'!L172)</f>
        <v>0</v>
      </c>
      <c r="W175" s="108">
        <f>SUM('Pago Cuota MC 2025'!L172)</f>
        <v>0</v>
      </c>
      <c r="X175" s="119">
        <f>SUM(-V175,W175)+Tabla3[[#This Row],[Saldo16]]</f>
        <v>-2850.5074709776909</v>
      </c>
      <c r="Y175" s="122">
        <f>SUM('Ago 25'!L172)</f>
        <v>0</v>
      </c>
      <c r="Z175" s="108">
        <f>SUM('Pago Cuota MC 2025'!M172)</f>
        <v>0</v>
      </c>
      <c r="AA175" s="119">
        <f>SUM(-Y175,Z175)+Tabla3[[#This Row],[Saldo19]]</f>
        <v>-2850.5074709776909</v>
      </c>
      <c r="AB175" s="122">
        <f>SUM('Sep 25'!L172)</f>
        <v>0</v>
      </c>
      <c r="AC175" s="108">
        <f>SUM('Pago Cuota MC 2025'!N172)</f>
        <v>0</v>
      </c>
      <c r="AD175" s="119">
        <f>SUM(-AB175,AC175)+Tabla3[[#This Row],[Saldo22]]</f>
        <v>-2850.5074709776909</v>
      </c>
      <c r="AE175" s="122">
        <f>SUM('Oct 25'!L172)</f>
        <v>0</v>
      </c>
      <c r="AF175" s="108">
        <f>SUM('Pago Cuota MC 2025'!O172)</f>
        <v>0</v>
      </c>
      <c r="AG175" s="147">
        <f>SUM(-AE175,AF175)+Tabla3[[#This Row],[Saldo25]]</f>
        <v>-2850.5074709776909</v>
      </c>
      <c r="AH175" s="122">
        <f>SUM('Nov 25'!L172)</f>
        <v>0</v>
      </c>
      <c r="AI175" s="108">
        <f>SUM('Pago Cuota MC 2025'!P172)</f>
        <v>0</v>
      </c>
      <c r="AJ175" s="150">
        <f>SUM(-AH175,AI175)+Tabla3[[#This Row],[Saldo28]]</f>
        <v>-2850.5074709776909</v>
      </c>
      <c r="AK175" s="122">
        <f>SUM('Dic 25'!L172)</f>
        <v>0</v>
      </c>
      <c r="AL175" s="108">
        <f>SUM('Pago Cuota MC 2025'!Q172)</f>
        <v>0</v>
      </c>
      <c r="AM175" s="123">
        <f>SUM(-AK175,AL175)+Tabla3[[#This Row],[Saldo31]]</f>
        <v>-2850.5074709776909</v>
      </c>
      <c r="AN175" s="130">
        <f t="shared" si="11"/>
        <v>-2850.5074709776909</v>
      </c>
      <c r="AO175" s="29"/>
      <c r="AP175" s="29"/>
      <c r="AQ175" s="106">
        <f>SUM(Tabla3[[#This Row],[Saldo Anual]])</f>
        <v>-2850.5074709776909</v>
      </c>
    </row>
    <row r="176" spans="1:44" ht="16.149999999999999" thickBot="1" x14ac:dyDescent="0.5">
      <c r="A176" s="282"/>
      <c r="B176" s="16" t="s">
        <v>11</v>
      </c>
      <c r="C176" s="116">
        <v>303</v>
      </c>
      <c r="D176" s="118">
        <f>SUM('Ene 25'!L173)-('Pago Cuota MC 2024'!F173)</f>
        <v>329.11853549589586</v>
      </c>
      <c r="E176" s="108">
        <f>SUM('Pago Cuota MC 2025'!F173)</f>
        <v>329.12</v>
      </c>
      <c r="F176" s="119">
        <f t="shared" si="10"/>
        <v>1.4645041041490003E-3</v>
      </c>
      <c r="G176" s="118">
        <f>SUM('Feb 25'!L173)</f>
        <v>359.51090413699802</v>
      </c>
      <c r="H176" s="108">
        <f>SUM('Pago Cuota MC 2025'!G173)</f>
        <v>0</v>
      </c>
      <c r="I176" s="119">
        <f>SUM(-G176,H176)+Tabla3[[#This Row],[Saldo]]</f>
        <v>-359.50943963289387</v>
      </c>
      <c r="J176" s="118">
        <f>SUM('Mar 25'!L173)</f>
        <v>352.77696211014171</v>
      </c>
      <c r="K176" s="108">
        <f>SUM('Pago Cuota MC 2025'!H173)</f>
        <v>712.29</v>
      </c>
      <c r="L176" s="119">
        <f>SUM(-J176,K176)+Tabla3[[#This Row],[Saldo4]]</f>
        <v>3.5982569643806528E-3</v>
      </c>
      <c r="M176" s="122">
        <f>SUM('Abr 25'!L173)</f>
        <v>0</v>
      </c>
      <c r="N176" s="108">
        <f>SUM('Pago Cuota MC 2025'!I173)</f>
        <v>0</v>
      </c>
      <c r="O176" s="119">
        <f>SUM(-M176,N176)+Tabla3[[#This Row],[Saldo7]]</f>
        <v>3.5982569643806528E-3</v>
      </c>
      <c r="P176" s="122">
        <f>SUM('May 25'!L173)</f>
        <v>0</v>
      </c>
      <c r="Q176" s="108">
        <f>SUM('Pago Cuota MC 2025'!J173)</f>
        <v>0</v>
      </c>
      <c r="R176" s="119">
        <f>SUM(-P176,Q176)+Tabla3[[#This Row],[Saldo13]]</f>
        <v>3.5982569643806528E-3</v>
      </c>
      <c r="S176" s="122">
        <f>SUM('Jun 25'!L173)</f>
        <v>0</v>
      </c>
      <c r="T176" s="108">
        <f>SUM('Pago Cuota MC 2025'!K173)</f>
        <v>0</v>
      </c>
      <c r="U176" s="119">
        <f>SUM(-S176,T176)+Tabla3[[#This Row],[Saldo132]]</f>
        <v>3.5982569643806528E-3</v>
      </c>
      <c r="V176" s="122">
        <f>SUM('Jul 25'!L173)</f>
        <v>0</v>
      </c>
      <c r="W176" s="108">
        <f>SUM('Pago Cuota MC 2025'!L173)</f>
        <v>0</v>
      </c>
      <c r="X176" s="119">
        <f>SUM(-V176,W176)+Tabla3[[#This Row],[Saldo16]]</f>
        <v>3.5982569643806528E-3</v>
      </c>
      <c r="Y176" s="122">
        <f>SUM('Ago 25'!L173)</f>
        <v>0</v>
      </c>
      <c r="Z176" s="108">
        <f>SUM('Pago Cuota MC 2025'!M173)</f>
        <v>0</v>
      </c>
      <c r="AA176" s="119">
        <f>SUM(-Y176,Z176)+Tabla3[[#This Row],[Saldo19]]</f>
        <v>3.5982569643806528E-3</v>
      </c>
      <c r="AB176" s="122">
        <f>SUM('Sep 25'!L173)</f>
        <v>0</v>
      </c>
      <c r="AC176" s="108">
        <f>SUM('Pago Cuota MC 2025'!N173)</f>
        <v>0</v>
      </c>
      <c r="AD176" s="119">
        <f>SUM(-AB176,AC176)+Tabla3[[#This Row],[Saldo22]]</f>
        <v>3.5982569643806528E-3</v>
      </c>
      <c r="AE176" s="122">
        <f>SUM('Oct 25'!L173)</f>
        <v>0</v>
      </c>
      <c r="AF176" s="108">
        <f>SUM('Pago Cuota MC 2025'!O173)</f>
        <v>0</v>
      </c>
      <c r="AG176" s="147">
        <f>SUM(-AE176,AF176)+Tabla3[[#This Row],[Saldo25]]</f>
        <v>3.5982569643806528E-3</v>
      </c>
      <c r="AH176" s="122">
        <f>SUM('Nov 25'!L173)</f>
        <v>0</v>
      </c>
      <c r="AI176" s="108">
        <f>SUM('Pago Cuota MC 2025'!P173)</f>
        <v>0</v>
      </c>
      <c r="AJ176" s="150">
        <f>SUM(-AH176,AI176)+Tabla3[[#This Row],[Saldo28]]</f>
        <v>3.5982569643806528E-3</v>
      </c>
      <c r="AK176" s="122">
        <f>SUM('Dic 25'!L173)</f>
        <v>0</v>
      </c>
      <c r="AL176" s="108">
        <f>SUM('Pago Cuota MC 2025'!Q173)</f>
        <v>0</v>
      </c>
      <c r="AM176" s="123">
        <f>SUM(-AK176,AL176)+Tabla3[[#This Row],[Saldo31]]</f>
        <v>3.5982569643806528E-3</v>
      </c>
      <c r="AN176" s="130">
        <f t="shared" si="11"/>
        <v>3.5982569643806528E-3</v>
      </c>
      <c r="AO176" s="29"/>
      <c r="AP176" s="29"/>
      <c r="AQ176" s="106" t="s">
        <v>12</v>
      </c>
    </row>
    <row r="177" spans="1:44" ht="16.149999999999999" thickBot="1" x14ac:dyDescent="0.5">
      <c r="A177" s="282"/>
      <c r="B177" s="16" t="s">
        <v>11</v>
      </c>
      <c r="C177" s="116">
        <v>304</v>
      </c>
      <c r="D177" s="118">
        <f>SUM('Ene 25'!L174)-('Pago Cuota MC 2024'!F174)</f>
        <v>350.83259609057069</v>
      </c>
      <c r="E177" s="108">
        <f>SUM('Pago Cuota MC 2025'!F174)</f>
        <v>350.83</v>
      </c>
      <c r="F177" s="119">
        <f t="shared" si="10"/>
        <v>-2.5960905707052007E-3</v>
      </c>
      <c r="G177" s="118">
        <f>SUM('Feb 25'!L174)</f>
        <v>461.51432410281973</v>
      </c>
      <c r="H177" s="108">
        <f>SUM('Pago Cuota MC 2025'!G174)</f>
        <v>461.52</v>
      </c>
      <c r="I177" s="119">
        <f>SUM(-G177,H177)+Tabla3[[#This Row],[Saldo]]</f>
        <v>3.079806609548541E-3</v>
      </c>
      <c r="J177" s="118">
        <f>SUM('Mar 25'!L174)</f>
        <v>400.54197083424202</v>
      </c>
      <c r="K177" s="108">
        <f>SUM('Pago Cuota MC 2025'!H174)</f>
        <v>0</v>
      </c>
      <c r="L177" s="119">
        <f>SUM(-J177,K177)+Tabla3[[#This Row],[Saldo4]]</f>
        <v>-400.53889102763247</v>
      </c>
      <c r="M177" s="122">
        <f>SUM('Abr 25'!L174)</f>
        <v>0</v>
      </c>
      <c r="N177" s="108">
        <f>SUM('Pago Cuota MC 2025'!I174)</f>
        <v>0</v>
      </c>
      <c r="O177" s="119">
        <f>SUM(-M177,N177)+Tabla3[[#This Row],[Saldo7]]</f>
        <v>-400.53889102763247</v>
      </c>
      <c r="P177" s="122">
        <f>SUM('May 25'!L174)</f>
        <v>0</v>
      </c>
      <c r="Q177" s="108">
        <f>SUM('Pago Cuota MC 2025'!J174)</f>
        <v>0</v>
      </c>
      <c r="R177" s="119">
        <f>SUM(-P177,Q177)+Tabla3[[#This Row],[Saldo13]]</f>
        <v>-400.53889102763247</v>
      </c>
      <c r="S177" s="122">
        <f>SUM('Jun 25'!L174)</f>
        <v>0</v>
      </c>
      <c r="T177" s="108">
        <f>SUM('Pago Cuota MC 2025'!K174)</f>
        <v>0</v>
      </c>
      <c r="U177" s="119">
        <f>SUM(-S177,T177)+Tabla3[[#This Row],[Saldo132]]</f>
        <v>-400.53889102763247</v>
      </c>
      <c r="V177" s="122">
        <f>SUM('Jul 25'!L174)</f>
        <v>0</v>
      </c>
      <c r="W177" s="108">
        <f>SUM('Pago Cuota MC 2025'!L174)</f>
        <v>0</v>
      </c>
      <c r="X177" s="119">
        <f>SUM(-V177,W177)+Tabla3[[#This Row],[Saldo16]]</f>
        <v>-400.53889102763247</v>
      </c>
      <c r="Y177" s="122">
        <f>SUM('Ago 25'!L174)</f>
        <v>0</v>
      </c>
      <c r="Z177" s="108">
        <f>SUM('Pago Cuota MC 2025'!M174)</f>
        <v>0</v>
      </c>
      <c r="AA177" s="119">
        <f>SUM(-Y177,Z177)+Tabla3[[#This Row],[Saldo19]]</f>
        <v>-400.53889102763247</v>
      </c>
      <c r="AB177" s="122">
        <f>SUM('Sep 25'!L174)</f>
        <v>0</v>
      </c>
      <c r="AC177" s="108">
        <f>SUM('Pago Cuota MC 2025'!N174)</f>
        <v>0</v>
      </c>
      <c r="AD177" s="119">
        <f>SUM(-AB177,AC177)+Tabla3[[#This Row],[Saldo22]]</f>
        <v>-400.53889102763247</v>
      </c>
      <c r="AE177" s="122">
        <f>SUM('Oct 25'!L174)</f>
        <v>0</v>
      </c>
      <c r="AF177" s="108">
        <f>SUM('Pago Cuota MC 2025'!O174)</f>
        <v>0</v>
      </c>
      <c r="AG177" s="147">
        <f>SUM(-AE177,AF177)+Tabla3[[#This Row],[Saldo25]]</f>
        <v>-400.53889102763247</v>
      </c>
      <c r="AH177" s="122">
        <f>SUM('Nov 25'!L174)</f>
        <v>0</v>
      </c>
      <c r="AI177" s="108">
        <f>SUM('Pago Cuota MC 2025'!P174)</f>
        <v>0</v>
      </c>
      <c r="AJ177" s="150">
        <f>SUM(-AH177,AI177)+Tabla3[[#This Row],[Saldo28]]</f>
        <v>-400.53889102763247</v>
      </c>
      <c r="AK177" s="122">
        <f>SUM('Dic 25'!L174)</f>
        <v>0</v>
      </c>
      <c r="AL177" s="108">
        <f>SUM('Pago Cuota MC 2025'!Q174)</f>
        <v>0</v>
      </c>
      <c r="AM177" s="123">
        <f>SUM(-AK177,AL177)+Tabla3[[#This Row],[Saldo31]]</f>
        <v>-400.53889102763247</v>
      </c>
      <c r="AN177" s="130">
        <f t="shared" si="11"/>
        <v>-400.53889102763247</v>
      </c>
      <c r="AO177" s="29"/>
      <c r="AP177" s="29"/>
      <c r="AQ177" s="106">
        <f>SUM(Tabla3[[#This Row],[Saldo Anual]])</f>
        <v>-400.53889102763247</v>
      </c>
    </row>
    <row r="178" spans="1:44" ht="16.149999999999999" thickBot="1" x14ac:dyDescent="0.5">
      <c r="A178" s="282"/>
      <c r="B178" s="16" t="s">
        <v>11</v>
      </c>
      <c r="C178" s="116">
        <v>401</v>
      </c>
      <c r="D178" s="118">
        <f>SUM('Ene 25'!L175)-('Pago Cuota MC 2024'!F175)</f>
        <v>323.62124324712664</v>
      </c>
      <c r="E178" s="108">
        <f>SUM('Pago Cuota MC 2025'!F175)</f>
        <v>323.62</v>
      </c>
      <c r="F178" s="119">
        <f t="shared" si="10"/>
        <v>-1.2432471266379252E-3</v>
      </c>
      <c r="G178" s="118">
        <f>SUM('Feb 25'!L175)</f>
        <v>354.84185742665909</v>
      </c>
      <c r="H178" s="108">
        <f>SUM('Pago Cuota MC 2025'!G175)</f>
        <v>354.84</v>
      </c>
      <c r="I178" s="119">
        <f>SUM(-G178,H178)+Tabla3[[#This Row],[Saldo]]</f>
        <v>-3.1006737857524058E-3</v>
      </c>
      <c r="J178" s="118">
        <f>SUM('Mar 25'!L175)</f>
        <v>337.8179371374045</v>
      </c>
      <c r="K178" s="108">
        <f>SUM('Pago Cuota MC 2025'!H175)</f>
        <v>0</v>
      </c>
      <c r="L178" s="119">
        <f>SUM(-J178,K178)+Tabla3[[#This Row],[Saldo4]]</f>
        <v>-337.82103781119025</v>
      </c>
      <c r="M178" s="122">
        <f>SUM('Abr 25'!L175)</f>
        <v>0</v>
      </c>
      <c r="N178" s="108">
        <f>SUM('Pago Cuota MC 2025'!I175)</f>
        <v>0</v>
      </c>
      <c r="O178" s="119">
        <f>SUM(-M178,N178)+Tabla3[[#This Row],[Saldo7]]</f>
        <v>-337.82103781119025</v>
      </c>
      <c r="P178" s="122">
        <f>SUM('May 25'!L175)</f>
        <v>0</v>
      </c>
      <c r="Q178" s="108">
        <f>SUM('Pago Cuota MC 2025'!J175)</f>
        <v>0</v>
      </c>
      <c r="R178" s="119">
        <f>SUM(-P178,Q178)+Tabla3[[#This Row],[Saldo13]]</f>
        <v>-337.82103781119025</v>
      </c>
      <c r="S178" s="122">
        <f>SUM('Jun 25'!L175)</f>
        <v>0</v>
      </c>
      <c r="T178" s="108">
        <f>SUM('Pago Cuota MC 2025'!K175)</f>
        <v>0</v>
      </c>
      <c r="U178" s="119">
        <f>SUM(-S178,T178)+Tabla3[[#This Row],[Saldo132]]</f>
        <v>-337.82103781119025</v>
      </c>
      <c r="V178" s="122">
        <f>SUM('Jul 25'!L175)</f>
        <v>0</v>
      </c>
      <c r="W178" s="108">
        <f>SUM('Pago Cuota MC 2025'!L175)</f>
        <v>0</v>
      </c>
      <c r="X178" s="119">
        <f>SUM(-V178,W178)+Tabla3[[#This Row],[Saldo16]]</f>
        <v>-337.82103781119025</v>
      </c>
      <c r="Y178" s="122">
        <f>SUM('Ago 25'!L175)</f>
        <v>0</v>
      </c>
      <c r="Z178" s="108">
        <f>SUM('Pago Cuota MC 2025'!M175)</f>
        <v>0</v>
      </c>
      <c r="AA178" s="119">
        <f>SUM(-Y178,Z178)+Tabla3[[#This Row],[Saldo19]]</f>
        <v>-337.82103781119025</v>
      </c>
      <c r="AB178" s="122">
        <f>SUM('Sep 25'!L175)</f>
        <v>0</v>
      </c>
      <c r="AC178" s="108">
        <f>SUM('Pago Cuota MC 2025'!N175)</f>
        <v>0</v>
      </c>
      <c r="AD178" s="119">
        <f>SUM(-AB178,AC178)+Tabla3[[#This Row],[Saldo22]]</f>
        <v>-337.82103781119025</v>
      </c>
      <c r="AE178" s="122">
        <f>SUM('Oct 25'!L175)</f>
        <v>0</v>
      </c>
      <c r="AF178" s="108">
        <f>SUM('Pago Cuota MC 2025'!O175)</f>
        <v>0</v>
      </c>
      <c r="AG178" s="147">
        <f>SUM(-AE178,AF178)+Tabla3[[#This Row],[Saldo25]]</f>
        <v>-337.82103781119025</v>
      </c>
      <c r="AH178" s="122">
        <f>SUM('Nov 25'!L175)</f>
        <v>0</v>
      </c>
      <c r="AI178" s="108">
        <f>SUM('Pago Cuota MC 2025'!P175)</f>
        <v>0</v>
      </c>
      <c r="AJ178" s="150">
        <f>SUM(-AH178,AI178)+Tabla3[[#This Row],[Saldo28]]</f>
        <v>-337.82103781119025</v>
      </c>
      <c r="AK178" s="122">
        <f>SUM('Dic 25'!L175)</f>
        <v>0</v>
      </c>
      <c r="AL178" s="108">
        <f>SUM('Pago Cuota MC 2025'!Q175)</f>
        <v>0</v>
      </c>
      <c r="AM178" s="123">
        <f>SUM(-AK178,AL178)+Tabla3[[#This Row],[Saldo31]]</f>
        <v>-337.82103781119025</v>
      </c>
      <c r="AN178" s="130">
        <f t="shared" si="11"/>
        <v>-337.82103781119025</v>
      </c>
      <c r="AO178" s="29"/>
      <c r="AP178" s="29"/>
      <c r="AQ178" s="106">
        <f>SUM(Tabla3[[#This Row],[Saldo Anual]])</f>
        <v>-337.82103781119025</v>
      </c>
      <c r="AR178" t="s">
        <v>12</v>
      </c>
    </row>
    <row r="179" spans="1:44" ht="16.149999999999999" thickBot="1" x14ac:dyDescent="0.5">
      <c r="A179" s="282"/>
      <c r="B179" s="16" t="s">
        <v>11</v>
      </c>
      <c r="C179" s="116">
        <v>402</v>
      </c>
      <c r="D179" s="118">
        <f>SUM('Ene 25'!L176)-('Pago Cuota MC 2024'!F176)</f>
        <v>322.73291675809492</v>
      </c>
      <c r="E179" s="108">
        <f>SUM('Pago Cuota MC 2025'!F176)</f>
        <v>322.73</v>
      </c>
      <c r="F179" s="119">
        <f t="shared" si="10"/>
        <v>-2.9167580948978866E-3</v>
      </c>
      <c r="G179" s="118">
        <f>SUM('Feb 25'!L176)</f>
        <v>360.39074962261463</v>
      </c>
      <c r="H179" s="108">
        <f>SUM('Pago Cuota MC 2025'!G176)</f>
        <v>0</v>
      </c>
      <c r="I179" s="119">
        <f>SUM(-G179,H179)+Tabla3[[#This Row],[Saldo]]</f>
        <v>-360.39366638070953</v>
      </c>
      <c r="J179" s="118">
        <f>SUM('Mar 25'!L176)</f>
        <v>359.10759629770985</v>
      </c>
      <c r="K179" s="108">
        <f>SUM('Pago Cuota MC 2025'!H176)</f>
        <v>0</v>
      </c>
      <c r="L179" s="119">
        <f>SUM(-J179,K179)+Tabla3[[#This Row],[Saldo4]]</f>
        <v>-719.50126267841938</v>
      </c>
      <c r="M179" s="122">
        <f>SUM('Abr 25'!L176)</f>
        <v>0</v>
      </c>
      <c r="N179" s="108">
        <f>SUM('Pago Cuota MC 2025'!I176)</f>
        <v>0</v>
      </c>
      <c r="O179" s="119">
        <f>SUM(-M179,N179)+Tabla3[[#This Row],[Saldo7]]</f>
        <v>-719.50126267841938</v>
      </c>
      <c r="P179" s="122">
        <f>SUM('May 25'!L176)</f>
        <v>0</v>
      </c>
      <c r="Q179" s="108">
        <f>SUM('Pago Cuota MC 2025'!J176)</f>
        <v>0</v>
      </c>
      <c r="R179" s="119">
        <f>SUM(-P179,Q179)+Tabla3[[#This Row],[Saldo13]]</f>
        <v>-719.50126267841938</v>
      </c>
      <c r="S179" s="122">
        <f>SUM('Jun 25'!L176)</f>
        <v>0</v>
      </c>
      <c r="T179" s="108">
        <f>SUM('Pago Cuota MC 2025'!K176)</f>
        <v>0</v>
      </c>
      <c r="U179" s="119">
        <f>SUM(-S179,T179)+Tabla3[[#This Row],[Saldo132]]</f>
        <v>-719.50126267841938</v>
      </c>
      <c r="V179" s="122">
        <f>SUM('Jul 25'!L176)</f>
        <v>0</v>
      </c>
      <c r="W179" s="108">
        <f>SUM('Pago Cuota MC 2025'!L176)</f>
        <v>0</v>
      </c>
      <c r="X179" s="119">
        <f>SUM(-V179,W179)+Tabla3[[#This Row],[Saldo16]]</f>
        <v>-719.50126267841938</v>
      </c>
      <c r="Y179" s="122">
        <f>SUM('Ago 25'!L176)</f>
        <v>0</v>
      </c>
      <c r="Z179" s="108">
        <f>SUM('Pago Cuota MC 2025'!M176)</f>
        <v>0</v>
      </c>
      <c r="AA179" s="119">
        <f>SUM(-Y179,Z179)+Tabla3[[#This Row],[Saldo19]]</f>
        <v>-719.50126267841938</v>
      </c>
      <c r="AB179" s="122">
        <f>SUM('Sep 25'!L176)</f>
        <v>0</v>
      </c>
      <c r="AC179" s="108">
        <f>SUM('Pago Cuota MC 2025'!N176)</f>
        <v>0</v>
      </c>
      <c r="AD179" s="119">
        <f>SUM(-AB179,AC179)+Tabla3[[#This Row],[Saldo22]]</f>
        <v>-719.50126267841938</v>
      </c>
      <c r="AE179" s="122">
        <f>SUM('Oct 25'!L176)</f>
        <v>0</v>
      </c>
      <c r="AF179" s="108">
        <f>SUM('Pago Cuota MC 2025'!O176)</f>
        <v>0</v>
      </c>
      <c r="AG179" s="147">
        <f>SUM(-AE179,AF179)+Tabla3[[#This Row],[Saldo25]]</f>
        <v>-719.50126267841938</v>
      </c>
      <c r="AH179" s="122">
        <f>SUM('Nov 25'!L176)</f>
        <v>0</v>
      </c>
      <c r="AI179" s="108">
        <f>SUM('Pago Cuota MC 2025'!P176)</f>
        <v>0</v>
      </c>
      <c r="AJ179" s="150">
        <f>SUM(-AH179,AI179)+Tabla3[[#This Row],[Saldo28]]</f>
        <v>-719.50126267841938</v>
      </c>
      <c r="AK179" s="122">
        <f>SUM('Dic 25'!L176)</f>
        <v>0</v>
      </c>
      <c r="AL179" s="108">
        <f>SUM('Pago Cuota MC 2025'!Q176)</f>
        <v>0</v>
      </c>
      <c r="AM179" s="123">
        <f>SUM(-AK179,AL179)+Tabla3[[#This Row],[Saldo31]]</f>
        <v>-719.50126267841938</v>
      </c>
      <c r="AN179" s="130">
        <f t="shared" si="11"/>
        <v>-719.50126267841938</v>
      </c>
      <c r="AO179" s="29"/>
      <c r="AP179" s="29"/>
      <c r="AQ179" s="106">
        <f>SUM(Tabla3[[#This Row],[Saldo Anual]])</f>
        <v>-719.50126267841938</v>
      </c>
    </row>
    <row r="180" spans="1:44" ht="16.149999999999999" thickBot="1" x14ac:dyDescent="0.5">
      <c r="A180" s="282"/>
      <c r="B180" s="16" t="s">
        <v>11</v>
      </c>
      <c r="C180" s="116">
        <v>403</v>
      </c>
      <c r="D180" s="118">
        <f>SUM('Ene 25'!L177)-('Pago Cuota MC 2024'!F177)</f>
        <v>335.99844925546961</v>
      </c>
      <c r="E180" s="108">
        <f>SUM('Pago Cuota MC 2025'!F177)</f>
        <v>337</v>
      </c>
      <c r="F180" s="119">
        <f t="shared" si="10"/>
        <v>1.0015507445303911</v>
      </c>
      <c r="G180" s="118">
        <f>SUM('Feb 25'!L177)</f>
        <v>388.54580516234694</v>
      </c>
      <c r="H180" s="108">
        <f>SUM('Pago Cuota MC 2025'!G177)</f>
        <v>388</v>
      </c>
      <c r="I180" s="119">
        <f>SUM(-G180,H180)+Tabla3[[#This Row],[Saldo]]</f>
        <v>0.45574558218345373</v>
      </c>
      <c r="J180" s="118">
        <f>SUM('Mar 25'!L177)</f>
        <v>391.84669329880035</v>
      </c>
      <c r="K180" s="108">
        <f>SUM('Pago Cuota MC 2025'!H177)</f>
        <v>0</v>
      </c>
      <c r="L180" s="119">
        <f>SUM(-J180,K180)+Tabla3[[#This Row],[Saldo4]]</f>
        <v>-391.39094771661689</v>
      </c>
      <c r="M180" s="122">
        <f>SUM('Abr 25'!L177)</f>
        <v>0</v>
      </c>
      <c r="N180" s="108">
        <f>SUM('Pago Cuota MC 2025'!I177)</f>
        <v>0</v>
      </c>
      <c r="O180" s="119">
        <f>SUM(-M180,N180)+Tabla3[[#This Row],[Saldo7]]</f>
        <v>-391.39094771661689</v>
      </c>
      <c r="P180" s="122">
        <f>SUM('May 25'!L177)</f>
        <v>0</v>
      </c>
      <c r="Q180" s="108">
        <f>SUM('Pago Cuota MC 2025'!J177)</f>
        <v>0</v>
      </c>
      <c r="R180" s="119">
        <f>SUM(-P180,Q180)+Tabla3[[#This Row],[Saldo13]]</f>
        <v>-391.39094771661689</v>
      </c>
      <c r="S180" s="122">
        <f>SUM('Jun 25'!L177)</f>
        <v>0</v>
      </c>
      <c r="T180" s="108">
        <f>SUM('Pago Cuota MC 2025'!K177)</f>
        <v>0</v>
      </c>
      <c r="U180" s="119">
        <f>SUM(-S180,T180)+Tabla3[[#This Row],[Saldo132]]</f>
        <v>-391.39094771661689</v>
      </c>
      <c r="V180" s="122">
        <f>SUM('Jul 25'!L177)</f>
        <v>0</v>
      </c>
      <c r="W180" s="108">
        <f>SUM('Pago Cuota MC 2025'!L177)</f>
        <v>0</v>
      </c>
      <c r="X180" s="119">
        <f>SUM(-V180,W180)+Tabla3[[#This Row],[Saldo16]]</f>
        <v>-391.39094771661689</v>
      </c>
      <c r="Y180" s="122">
        <f>SUM('Ago 25'!L177)</f>
        <v>0</v>
      </c>
      <c r="Z180" s="108">
        <f>SUM('Pago Cuota MC 2025'!M177)</f>
        <v>0</v>
      </c>
      <c r="AA180" s="119">
        <f>SUM(-Y180,Z180)+Tabla3[[#This Row],[Saldo19]]</f>
        <v>-391.39094771661689</v>
      </c>
      <c r="AB180" s="122">
        <f>SUM('Sep 25'!L177)</f>
        <v>0</v>
      </c>
      <c r="AC180" s="108">
        <f>SUM('Pago Cuota MC 2025'!N177)</f>
        <v>0</v>
      </c>
      <c r="AD180" s="119">
        <f>SUM(-AB180,AC180)+Tabla3[[#This Row],[Saldo22]]</f>
        <v>-391.39094771661689</v>
      </c>
      <c r="AE180" s="122">
        <f>SUM('Oct 25'!L177)</f>
        <v>0</v>
      </c>
      <c r="AF180" s="108">
        <f>SUM('Pago Cuota MC 2025'!O177)</f>
        <v>0</v>
      </c>
      <c r="AG180" s="147">
        <f>SUM(-AE180,AF180)+Tabla3[[#This Row],[Saldo25]]</f>
        <v>-391.39094771661689</v>
      </c>
      <c r="AH180" s="122">
        <f>SUM('Nov 25'!L177)</f>
        <v>0</v>
      </c>
      <c r="AI180" s="108">
        <f>SUM('Pago Cuota MC 2025'!P177)</f>
        <v>0</v>
      </c>
      <c r="AJ180" s="150">
        <f>SUM(-AH180,AI180)+Tabla3[[#This Row],[Saldo28]]</f>
        <v>-391.39094771661689</v>
      </c>
      <c r="AK180" s="122">
        <f>SUM('Dic 25'!L177)</f>
        <v>0</v>
      </c>
      <c r="AL180" s="108">
        <f>SUM('Pago Cuota MC 2025'!Q177)</f>
        <v>0</v>
      </c>
      <c r="AM180" s="123">
        <f>SUM(-AK180,AL180)+Tabla3[[#This Row],[Saldo31]]</f>
        <v>-391.39094771661689</v>
      </c>
      <c r="AN180" s="130">
        <f t="shared" si="11"/>
        <v>-391.39094771661689</v>
      </c>
      <c r="AO180" s="29"/>
      <c r="AP180" s="29"/>
      <c r="AQ180" s="106">
        <f>SUM(Tabla3[[#This Row],[Saldo Anual]])</f>
        <v>-391.39094771661689</v>
      </c>
    </row>
    <row r="181" spans="1:44" ht="16.149999999999999" thickBot="1" x14ac:dyDescent="0.5">
      <c r="A181" s="282"/>
      <c r="B181" s="16" t="s">
        <v>11</v>
      </c>
      <c r="C181" s="116">
        <v>404</v>
      </c>
      <c r="D181" s="118">
        <f>SUM('Ene 25'!L178)-('Pago Cuota MC 2024'!F178)</f>
        <v>323.46945018579191</v>
      </c>
      <c r="E181" s="108">
        <f>SUM('Pago Cuota MC 2025'!F178)</f>
        <v>0</v>
      </c>
      <c r="F181" s="119">
        <f t="shared" si="10"/>
        <v>-323.46945018579191</v>
      </c>
      <c r="G181" s="118">
        <f>SUM('Feb 25'!L178)</f>
        <v>328.98613142267163</v>
      </c>
      <c r="H181" s="108">
        <f>SUM('Pago Cuota MC 2025'!G178)</f>
        <v>0</v>
      </c>
      <c r="I181" s="119">
        <f>SUM(-G181,H181)+Tabla3[[#This Row],[Saldo]]</f>
        <v>-652.45558160846349</v>
      </c>
      <c r="J181" s="118">
        <f>SUM('Mar 25'!L178)</f>
        <v>379.67176832606322</v>
      </c>
      <c r="K181" s="108">
        <f>SUM('Pago Cuota MC 2025'!H178)</f>
        <v>0</v>
      </c>
      <c r="L181" s="119">
        <f>SUM(-J181,K181)+Tabla3[[#This Row],[Saldo4]]</f>
        <v>-1032.1273499345266</v>
      </c>
      <c r="M181" s="122">
        <f>SUM('Abr 25'!L178)</f>
        <v>0</v>
      </c>
      <c r="N181" s="108">
        <f>SUM('Pago Cuota MC 2025'!I178)</f>
        <v>0</v>
      </c>
      <c r="O181" s="119">
        <f>SUM(-M181,N181)+Tabla3[[#This Row],[Saldo7]]</f>
        <v>-1032.1273499345266</v>
      </c>
      <c r="P181" s="122">
        <f>SUM('May 25'!L178)</f>
        <v>0</v>
      </c>
      <c r="Q181" s="108">
        <f>SUM('Pago Cuota MC 2025'!J178)</f>
        <v>0</v>
      </c>
      <c r="R181" s="119">
        <f>SUM(-P181,Q181)+Tabla3[[#This Row],[Saldo13]]</f>
        <v>-1032.1273499345266</v>
      </c>
      <c r="S181" s="122">
        <f>SUM('Jun 25'!L178)</f>
        <v>0</v>
      </c>
      <c r="T181" s="108">
        <f>SUM('Pago Cuota MC 2025'!K178)</f>
        <v>0</v>
      </c>
      <c r="U181" s="119">
        <f>SUM(-S181,T181)+Tabla3[[#This Row],[Saldo132]]</f>
        <v>-1032.1273499345266</v>
      </c>
      <c r="V181" s="122">
        <f>SUM('Jul 25'!L178)</f>
        <v>0</v>
      </c>
      <c r="W181" s="108">
        <f>SUM('Pago Cuota MC 2025'!L178)</f>
        <v>0</v>
      </c>
      <c r="X181" s="119">
        <f>SUM(-V181,W181)+Tabla3[[#This Row],[Saldo16]]</f>
        <v>-1032.1273499345266</v>
      </c>
      <c r="Y181" s="122">
        <f>SUM('Ago 25'!L178)</f>
        <v>0</v>
      </c>
      <c r="Z181" s="108">
        <f>SUM('Pago Cuota MC 2025'!M178)</f>
        <v>0</v>
      </c>
      <c r="AA181" s="119">
        <f>SUM(-Y181,Z181)+Tabla3[[#This Row],[Saldo19]]</f>
        <v>-1032.1273499345266</v>
      </c>
      <c r="AB181" s="122">
        <f>SUM('Sep 25'!L178)</f>
        <v>0</v>
      </c>
      <c r="AC181" s="108">
        <f>SUM('Pago Cuota MC 2025'!N178)</f>
        <v>0</v>
      </c>
      <c r="AD181" s="119">
        <f>SUM(-AB181,AC181)+Tabla3[[#This Row],[Saldo22]]</f>
        <v>-1032.1273499345266</v>
      </c>
      <c r="AE181" s="122">
        <f>SUM('Oct 25'!L178)</f>
        <v>0</v>
      </c>
      <c r="AF181" s="108">
        <f>SUM('Pago Cuota MC 2025'!O178)</f>
        <v>0</v>
      </c>
      <c r="AG181" s="147">
        <f>SUM(-AE181,AF181)+Tabla3[[#This Row],[Saldo25]]</f>
        <v>-1032.1273499345266</v>
      </c>
      <c r="AH181" s="122">
        <f>SUM('Nov 25'!L178)</f>
        <v>0</v>
      </c>
      <c r="AI181" s="108">
        <f>SUM('Pago Cuota MC 2025'!P178)</f>
        <v>0</v>
      </c>
      <c r="AJ181" s="150">
        <f>SUM(-AH181,AI181)+Tabla3[[#This Row],[Saldo28]]</f>
        <v>-1032.1273499345266</v>
      </c>
      <c r="AK181" s="122">
        <f>SUM('Dic 25'!L178)</f>
        <v>0</v>
      </c>
      <c r="AL181" s="108">
        <f>SUM('Pago Cuota MC 2025'!Q178)</f>
        <v>0</v>
      </c>
      <c r="AM181" s="123">
        <f>SUM(-AK181,AL181)+Tabla3[[#This Row],[Saldo31]]</f>
        <v>-1032.1273499345266</v>
      </c>
      <c r="AN181" s="130">
        <f t="shared" si="11"/>
        <v>-1032.1273499345266</v>
      </c>
      <c r="AO181" s="29"/>
      <c r="AP181" s="29"/>
      <c r="AQ181" s="106">
        <f>SUM(Tabla3[[#This Row],[Saldo Anual]])</f>
        <v>-1032.1273499345266</v>
      </c>
    </row>
    <row r="182" spans="1:44" ht="16.149999999999999" thickBot="1" x14ac:dyDescent="0.5">
      <c r="A182" s="282"/>
      <c r="B182" s="16" t="s">
        <v>11</v>
      </c>
      <c r="C182" s="116">
        <v>501</v>
      </c>
      <c r="D182" s="118">
        <f>SUM('Ene 25'!L179)-('Pago Cuota MC 2024'!F179)</f>
        <v>2094.7665359903845</v>
      </c>
      <c r="E182" s="108">
        <f>SUM('Pago Cuota MC 2025'!F179)</f>
        <v>0</v>
      </c>
      <c r="F182" s="119">
        <f t="shared" si="10"/>
        <v>-2094.7665359903845</v>
      </c>
      <c r="G182" s="118">
        <f>SUM('Feb 25'!L179)</f>
        <v>430.58000168755342</v>
      </c>
      <c r="H182" s="108">
        <f>SUM('Pago Cuota MC 2025'!G179)</f>
        <v>0</v>
      </c>
      <c r="I182" s="119">
        <f>SUM(-G182,H182)+Tabla3[[#This Row],[Saldo]]</f>
        <v>-2525.3465376779377</v>
      </c>
      <c r="J182" s="118">
        <f>SUM('Mar 25'!L179)</f>
        <v>527.314807093784</v>
      </c>
      <c r="K182" s="108">
        <f>SUM('Pago Cuota MC 2025'!H179)</f>
        <v>0</v>
      </c>
      <c r="L182" s="119">
        <f>SUM(-J182,K182)+Tabla3[[#This Row],[Saldo4]]</f>
        <v>-3052.6613447717218</v>
      </c>
      <c r="M182" s="122">
        <f>SUM('Abr 25'!L179)</f>
        <v>0</v>
      </c>
      <c r="N182" s="108">
        <f>SUM('Pago Cuota MC 2025'!I179)</f>
        <v>0</v>
      </c>
      <c r="O182" s="119">
        <f>SUM(-M182,N182)+Tabla3[[#This Row],[Saldo7]]</f>
        <v>-3052.6613447717218</v>
      </c>
      <c r="P182" s="122">
        <f>SUM('May 25'!L179)</f>
        <v>0</v>
      </c>
      <c r="Q182" s="108">
        <f>SUM('Pago Cuota MC 2025'!J179)</f>
        <v>0</v>
      </c>
      <c r="R182" s="119">
        <f>SUM(-P182,Q182)+Tabla3[[#This Row],[Saldo13]]</f>
        <v>-3052.6613447717218</v>
      </c>
      <c r="S182" s="122">
        <f>SUM('Jun 25'!L179)</f>
        <v>0</v>
      </c>
      <c r="T182" s="108">
        <f>SUM('Pago Cuota MC 2025'!K179)</f>
        <v>0</v>
      </c>
      <c r="U182" s="119">
        <f>SUM(-S182,T182)+Tabla3[[#This Row],[Saldo132]]</f>
        <v>-3052.6613447717218</v>
      </c>
      <c r="V182" s="122">
        <f>SUM('Jul 25'!L179)</f>
        <v>0</v>
      </c>
      <c r="W182" s="108">
        <f>SUM('Pago Cuota MC 2025'!L179)</f>
        <v>0</v>
      </c>
      <c r="X182" s="119">
        <f>SUM(-V182,W182)+Tabla3[[#This Row],[Saldo16]]</f>
        <v>-3052.6613447717218</v>
      </c>
      <c r="Y182" s="122">
        <f>SUM('Ago 25'!L179)</f>
        <v>0</v>
      </c>
      <c r="Z182" s="108">
        <f>SUM('Pago Cuota MC 2025'!M179)</f>
        <v>0</v>
      </c>
      <c r="AA182" s="119">
        <f>SUM(-Y182,Z182)+Tabla3[[#This Row],[Saldo19]]</f>
        <v>-3052.6613447717218</v>
      </c>
      <c r="AB182" s="122">
        <f>SUM('Sep 25'!L179)</f>
        <v>0</v>
      </c>
      <c r="AC182" s="108">
        <f>SUM('Pago Cuota MC 2025'!N179)</f>
        <v>0</v>
      </c>
      <c r="AD182" s="119">
        <f>SUM(-AB182,AC182)+Tabla3[[#This Row],[Saldo22]]</f>
        <v>-3052.6613447717218</v>
      </c>
      <c r="AE182" s="122">
        <f>SUM('Oct 25'!L179)</f>
        <v>0</v>
      </c>
      <c r="AF182" s="108">
        <f>SUM('Pago Cuota MC 2025'!O179)</f>
        <v>0</v>
      </c>
      <c r="AG182" s="147">
        <f>SUM(-AE182,AF182)+Tabla3[[#This Row],[Saldo25]]</f>
        <v>-3052.6613447717218</v>
      </c>
      <c r="AH182" s="122">
        <f>SUM('Nov 25'!L179)</f>
        <v>0</v>
      </c>
      <c r="AI182" s="108">
        <f>SUM('Pago Cuota MC 2025'!P179)</f>
        <v>0</v>
      </c>
      <c r="AJ182" s="150">
        <f>SUM(-AH182,AI182)+Tabla3[[#This Row],[Saldo28]]</f>
        <v>-3052.6613447717218</v>
      </c>
      <c r="AK182" s="122">
        <f>SUM('Dic 25'!L179)</f>
        <v>0</v>
      </c>
      <c r="AL182" s="108">
        <f>SUM('Pago Cuota MC 2025'!Q179)</f>
        <v>0</v>
      </c>
      <c r="AM182" s="123">
        <f>SUM(-AK182,AL182)+Tabla3[[#This Row],[Saldo31]]</f>
        <v>-3052.6613447717218</v>
      </c>
      <c r="AN182" s="130">
        <f t="shared" si="11"/>
        <v>-3052.6613447717218</v>
      </c>
      <c r="AO182" s="29"/>
      <c r="AP182" s="29"/>
      <c r="AQ182" s="106">
        <f>SUM(Tabla3[[#This Row],[Saldo Anual]])</f>
        <v>-3052.6613447717218</v>
      </c>
    </row>
    <row r="183" spans="1:44" ht="16.149999999999999" thickBot="1" x14ac:dyDescent="0.5">
      <c r="A183" s="282"/>
      <c r="B183" s="16" t="s">
        <v>11</v>
      </c>
      <c r="C183" s="116">
        <v>502</v>
      </c>
      <c r="D183" s="118">
        <f>SUM('Ene 25'!L180)-('Pago Cuota MC 2024'!F180)</f>
        <v>-0.13484670026690537</v>
      </c>
      <c r="E183" s="108">
        <f>SUM('Pago Cuota MC 2025'!F180)</f>
        <v>0</v>
      </c>
      <c r="F183" s="119">
        <f t="shared" si="10"/>
        <v>0.13484670026690537</v>
      </c>
      <c r="G183" s="118">
        <f>SUM('Feb 25'!L180)</f>
        <v>389.52054569211055</v>
      </c>
      <c r="H183" s="108">
        <f>SUM('Pago Cuota MC 2025'!G180)</f>
        <v>0</v>
      </c>
      <c r="I183" s="119">
        <f>SUM(-G183,H183)+Tabla3[[#This Row],[Saldo]]</f>
        <v>-389.38569899184364</v>
      </c>
      <c r="J183" s="118">
        <f>SUM('Mar 25'!L180)</f>
        <v>384.5363649454743</v>
      </c>
      <c r="K183" s="108">
        <f>SUM('Pago Cuota MC 2025'!H180)</f>
        <v>0</v>
      </c>
      <c r="L183" s="119">
        <f>SUM(-J183,K183)+Tabla3[[#This Row],[Saldo4]]</f>
        <v>-773.92206393731794</v>
      </c>
      <c r="M183" s="122">
        <f>SUM('Abr 25'!L180)</f>
        <v>0</v>
      </c>
      <c r="N183" s="108">
        <f>SUM('Pago Cuota MC 2025'!I180)</f>
        <v>0</v>
      </c>
      <c r="O183" s="119">
        <f>SUM(-M183,N183)+Tabla3[[#This Row],[Saldo7]]</f>
        <v>-773.92206393731794</v>
      </c>
      <c r="P183" s="122">
        <f>SUM('May 25'!L180)</f>
        <v>0</v>
      </c>
      <c r="Q183" s="108">
        <f>SUM('Pago Cuota MC 2025'!J180)</f>
        <v>0</v>
      </c>
      <c r="R183" s="119">
        <f>SUM(-P183,Q183)+Tabla3[[#This Row],[Saldo13]]</f>
        <v>-773.92206393731794</v>
      </c>
      <c r="S183" s="122">
        <f>SUM('Jun 25'!L180)</f>
        <v>0</v>
      </c>
      <c r="T183" s="108">
        <f>SUM('Pago Cuota MC 2025'!K180)</f>
        <v>0</v>
      </c>
      <c r="U183" s="119">
        <f>SUM(-S183,T183)+Tabla3[[#This Row],[Saldo132]]</f>
        <v>-773.92206393731794</v>
      </c>
      <c r="V183" s="122">
        <f>SUM('Jul 25'!L180)</f>
        <v>0</v>
      </c>
      <c r="W183" s="108">
        <f>SUM('Pago Cuota MC 2025'!L180)</f>
        <v>0</v>
      </c>
      <c r="X183" s="119">
        <f>SUM(-V183,W183)+Tabla3[[#This Row],[Saldo16]]</f>
        <v>-773.92206393731794</v>
      </c>
      <c r="Y183" s="122">
        <f>SUM('Ago 25'!L180)</f>
        <v>0</v>
      </c>
      <c r="Z183" s="108">
        <f>SUM('Pago Cuota MC 2025'!M180)</f>
        <v>0</v>
      </c>
      <c r="AA183" s="119">
        <f>SUM(-Y183,Z183)+Tabla3[[#This Row],[Saldo19]]</f>
        <v>-773.92206393731794</v>
      </c>
      <c r="AB183" s="122">
        <f>SUM('Sep 25'!L180)</f>
        <v>0</v>
      </c>
      <c r="AC183" s="108">
        <f>SUM('Pago Cuota MC 2025'!N180)</f>
        <v>0</v>
      </c>
      <c r="AD183" s="119">
        <f>SUM(-AB183,AC183)+Tabla3[[#This Row],[Saldo22]]</f>
        <v>-773.92206393731794</v>
      </c>
      <c r="AE183" s="122">
        <f>SUM('Oct 25'!L180)</f>
        <v>0</v>
      </c>
      <c r="AF183" s="108">
        <f>SUM('Pago Cuota MC 2025'!O180)</f>
        <v>0</v>
      </c>
      <c r="AG183" s="147">
        <f>SUM(-AE183,AF183)+Tabla3[[#This Row],[Saldo25]]</f>
        <v>-773.92206393731794</v>
      </c>
      <c r="AH183" s="122">
        <f>SUM('Nov 25'!L180)</f>
        <v>0</v>
      </c>
      <c r="AI183" s="108">
        <f>SUM('Pago Cuota MC 2025'!P180)</f>
        <v>0</v>
      </c>
      <c r="AJ183" s="150">
        <f>SUM(-AH183,AI183)+Tabla3[[#This Row],[Saldo28]]</f>
        <v>-773.92206393731794</v>
      </c>
      <c r="AK183" s="122">
        <f>SUM('Dic 25'!L180)</f>
        <v>0</v>
      </c>
      <c r="AL183" s="108">
        <f>SUM('Pago Cuota MC 2025'!Q180)</f>
        <v>0</v>
      </c>
      <c r="AM183" s="123">
        <f>SUM(-AK183,AL183)+Tabla3[[#This Row],[Saldo31]]</f>
        <v>-773.92206393731794</v>
      </c>
      <c r="AN183" s="130">
        <f t="shared" si="11"/>
        <v>-773.92206393731794</v>
      </c>
      <c r="AO183" s="29"/>
      <c r="AP183" s="29"/>
      <c r="AQ183" s="106">
        <f>SUM(Tabla3[[#This Row],[Saldo Anual]])</f>
        <v>-773.92206393731794</v>
      </c>
    </row>
    <row r="184" spans="1:44" ht="16.149999999999999" thickBot="1" x14ac:dyDescent="0.5">
      <c r="A184" s="282"/>
      <c r="B184" s="16" t="s">
        <v>11</v>
      </c>
      <c r="C184" s="116">
        <v>503</v>
      </c>
      <c r="D184" s="118">
        <f>SUM('Ene 25'!L181)-('Pago Cuota MC 2024'!F181)</f>
        <v>323.78788820849303</v>
      </c>
      <c r="E184" s="108">
        <f>SUM('Pago Cuota MC 2025'!F181)</f>
        <v>324</v>
      </c>
      <c r="F184" s="119">
        <f t="shared" si="10"/>
        <v>0.21211179150697035</v>
      </c>
      <c r="G184" s="118">
        <f>SUM('Feb 25'!L181)</f>
        <v>384.02926500284821</v>
      </c>
      <c r="H184" s="108">
        <f>SUM('Pago Cuota MC 2025'!G181)</f>
        <v>384</v>
      </c>
      <c r="I184" s="119">
        <f>SUM(-G184,H184)+Tabla3[[#This Row],[Saldo]]</f>
        <v>0.18284678865876458</v>
      </c>
      <c r="J184" s="118">
        <f>SUM('Mar 25'!L181)</f>
        <v>406.56177835877855</v>
      </c>
      <c r="K184" s="108">
        <f>SUM('Pago Cuota MC 2025'!H181)</f>
        <v>0</v>
      </c>
      <c r="L184" s="119">
        <f>SUM(-J184,K184)+Tabla3[[#This Row],[Saldo4]]</f>
        <v>-406.37893157011979</v>
      </c>
      <c r="M184" s="122">
        <f>SUM('Abr 25'!L181)</f>
        <v>0</v>
      </c>
      <c r="N184" s="108">
        <f>SUM('Pago Cuota MC 2025'!I181)</f>
        <v>0</v>
      </c>
      <c r="O184" s="119">
        <f>SUM(-M184,N184)+Tabla3[[#This Row],[Saldo7]]</f>
        <v>-406.37893157011979</v>
      </c>
      <c r="P184" s="122">
        <f>SUM('May 25'!L181)</f>
        <v>0</v>
      </c>
      <c r="Q184" s="108">
        <f>SUM('Pago Cuota MC 2025'!J181)</f>
        <v>0</v>
      </c>
      <c r="R184" s="119">
        <f>SUM(-P184,Q184)+Tabla3[[#This Row],[Saldo13]]</f>
        <v>-406.37893157011979</v>
      </c>
      <c r="S184" s="122">
        <f>SUM('Jun 25'!L181)</f>
        <v>0</v>
      </c>
      <c r="T184" s="108">
        <f>SUM('Pago Cuota MC 2025'!K181)</f>
        <v>0</v>
      </c>
      <c r="U184" s="119">
        <f>SUM(-S184,T184)+Tabla3[[#This Row],[Saldo132]]</f>
        <v>-406.37893157011979</v>
      </c>
      <c r="V184" s="122">
        <f>SUM('Jul 25'!L181)</f>
        <v>0</v>
      </c>
      <c r="W184" s="108">
        <f>SUM('Pago Cuota MC 2025'!L181)</f>
        <v>0</v>
      </c>
      <c r="X184" s="119">
        <f>SUM(-V184,W184)+Tabla3[[#This Row],[Saldo16]]</f>
        <v>-406.37893157011979</v>
      </c>
      <c r="Y184" s="122">
        <f>SUM('Ago 25'!L181)</f>
        <v>0</v>
      </c>
      <c r="Z184" s="108">
        <f>SUM('Pago Cuota MC 2025'!M181)</f>
        <v>0</v>
      </c>
      <c r="AA184" s="119">
        <f>SUM(-Y184,Z184)+Tabla3[[#This Row],[Saldo19]]</f>
        <v>-406.37893157011979</v>
      </c>
      <c r="AB184" s="122">
        <f>SUM('Sep 25'!L181)</f>
        <v>0</v>
      </c>
      <c r="AC184" s="108">
        <f>SUM('Pago Cuota MC 2025'!N181)</f>
        <v>0</v>
      </c>
      <c r="AD184" s="119">
        <f>SUM(-AB184,AC184)+Tabla3[[#This Row],[Saldo22]]</f>
        <v>-406.37893157011979</v>
      </c>
      <c r="AE184" s="122">
        <f>SUM('Oct 25'!L181)</f>
        <v>0</v>
      </c>
      <c r="AF184" s="108">
        <f>SUM('Pago Cuota MC 2025'!O181)</f>
        <v>0</v>
      </c>
      <c r="AG184" s="147">
        <f>SUM(-AE184,AF184)+Tabla3[[#This Row],[Saldo25]]</f>
        <v>-406.37893157011979</v>
      </c>
      <c r="AH184" s="122">
        <f>SUM('Nov 25'!L181)</f>
        <v>0</v>
      </c>
      <c r="AI184" s="108">
        <f>SUM('Pago Cuota MC 2025'!P181)</f>
        <v>0</v>
      </c>
      <c r="AJ184" s="150">
        <f>SUM(-AH184,AI184)+Tabla3[[#This Row],[Saldo28]]</f>
        <v>-406.37893157011979</v>
      </c>
      <c r="AK184" s="122">
        <f>SUM('Dic 25'!L181)</f>
        <v>0</v>
      </c>
      <c r="AL184" s="108">
        <f>SUM('Pago Cuota MC 2025'!Q181)</f>
        <v>0</v>
      </c>
      <c r="AM184" s="123">
        <f>SUM(-AK184,AL184)+Tabla3[[#This Row],[Saldo31]]</f>
        <v>-406.37893157011979</v>
      </c>
      <c r="AN184" s="130">
        <f t="shared" si="11"/>
        <v>-406.37893157011979</v>
      </c>
      <c r="AO184" s="29"/>
      <c r="AP184" s="29"/>
      <c r="AQ184" s="106">
        <f>SUM(Tabla3[[#This Row],[Saldo Anual]])</f>
        <v>-406.37893157011979</v>
      </c>
    </row>
    <row r="185" spans="1:44" ht="16.149999999999999" thickBot="1" x14ac:dyDescent="0.5">
      <c r="A185" s="282"/>
      <c r="B185" s="17" t="s">
        <v>11</v>
      </c>
      <c r="C185" s="117">
        <v>504</v>
      </c>
      <c r="D185" s="118">
        <f>SUM('Ene 25'!L182)-('Pago Cuota MC 2024'!F182)</f>
        <v>439.60778133829581</v>
      </c>
      <c r="E185" s="120">
        <f>SUM('Pago Cuota MC 2025'!F182)</f>
        <v>0</v>
      </c>
      <c r="F185" s="121">
        <f>SUM(-D185,E185)</f>
        <v>-439.60778133829581</v>
      </c>
      <c r="G185" s="118">
        <f>SUM('Feb 25'!L182)</f>
        <v>415.13773580888642</v>
      </c>
      <c r="H185" s="120">
        <f>SUM('Pago Cuota MC 2025'!G182)</f>
        <v>0</v>
      </c>
      <c r="I185" s="121">
        <f>SUM(-G185,H185)+Tabla3[[#This Row],[Saldo]]</f>
        <v>-854.74551714718223</v>
      </c>
      <c r="J185" s="118">
        <f>SUM('Mar 25'!L182)</f>
        <v>409.54414051799341</v>
      </c>
      <c r="K185" s="120">
        <f>SUM('Pago Cuota MC 2025'!H182)</f>
        <v>0</v>
      </c>
      <c r="L185" s="121">
        <f>SUM(-J185,K185)+Tabla3[[#This Row],[Saldo4]]</f>
        <v>-1264.2896576651756</v>
      </c>
      <c r="M185" s="122">
        <f>SUM('Abr 25'!L182)</f>
        <v>0</v>
      </c>
      <c r="N185" s="120">
        <f>SUM('Pago Cuota MC 2025'!I182)</f>
        <v>0</v>
      </c>
      <c r="O185" s="121">
        <f>SUM(-M185,N185)+Tabla3[[#This Row],[Saldo7]]</f>
        <v>-1264.2896576651756</v>
      </c>
      <c r="P185" s="122">
        <f>SUM('May 25'!L182)</f>
        <v>0</v>
      </c>
      <c r="Q185" s="120">
        <f>SUM('Pago Cuota MC 2025'!J182)</f>
        <v>0</v>
      </c>
      <c r="R185" s="121">
        <f>SUM(-P185,Q185)+Tabla3[[#This Row],[Saldo13]]</f>
        <v>-1264.2896576651756</v>
      </c>
      <c r="S185" s="122">
        <f>SUM('Jun 25'!L182)</f>
        <v>0</v>
      </c>
      <c r="T185" s="120">
        <f>SUM('Pago Cuota MC 2025'!K182)</f>
        <v>0</v>
      </c>
      <c r="U185" s="121">
        <f>SUM(-S185,T185)+Tabla3[[#This Row],[Saldo132]]</f>
        <v>-1264.2896576651756</v>
      </c>
      <c r="V185" s="122">
        <f>SUM('Jul 25'!L182)</f>
        <v>0</v>
      </c>
      <c r="W185" s="108">
        <f>SUM('Pago Cuota MC 2025'!L182)</f>
        <v>0</v>
      </c>
      <c r="X185" s="119">
        <f>SUM(-V185,W185)+Tabla3[[#This Row],[Saldo16]]</f>
        <v>-1264.2896576651756</v>
      </c>
      <c r="Y185" s="122">
        <f>SUM('Ago 25'!L182)</f>
        <v>0</v>
      </c>
      <c r="Z185" s="120">
        <f>SUM('Pago Cuota MC 2025'!M182)</f>
        <v>0</v>
      </c>
      <c r="AA185" s="121">
        <f>SUM(-Y185,Z185)+Tabla3[[#This Row],[Saldo19]]</f>
        <v>-1264.2896576651756</v>
      </c>
      <c r="AB185" s="122">
        <f>SUM('Sep 25'!L182)</f>
        <v>0</v>
      </c>
      <c r="AC185" s="120">
        <f>SUM('Pago Cuota MC 2025'!N182)</f>
        <v>0</v>
      </c>
      <c r="AD185" s="121">
        <f>SUM(-AB185,AC185)+Tabla3[[#This Row],[Saldo22]]</f>
        <v>-1264.2896576651756</v>
      </c>
      <c r="AE185" s="122">
        <f>SUM('Oct 25'!L182)</f>
        <v>0</v>
      </c>
      <c r="AF185" s="108">
        <f>SUM('Pago Cuota MC 2025'!O182)</f>
        <v>0</v>
      </c>
      <c r="AG185" s="147">
        <f>SUM(-AE185,AF185)+Tabla3[[#This Row],[Saldo25]]</f>
        <v>-1264.2896576651756</v>
      </c>
      <c r="AH185" s="122">
        <f>SUM('Nov 25'!L182)</f>
        <v>0</v>
      </c>
      <c r="AI185" s="120">
        <f>SUM('Pago Cuota MC 2025'!P182)</f>
        <v>0</v>
      </c>
      <c r="AJ185" s="151">
        <f>SUM(-AH185,AI185)+Tabla3[[#This Row],[Saldo28]]</f>
        <v>-1264.2896576651756</v>
      </c>
      <c r="AK185" s="122">
        <f>SUM('Dic 25'!L182)</f>
        <v>0</v>
      </c>
      <c r="AL185" s="108">
        <f>SUM('Pago Cuota MC 2025'!Q182)</f>
        <v>0</v>
      </c>
      <c r="AM185" s="124">
        <f>SUM(-AK185,AL185)+Tabla3[[#This Row],[Saldo31]]</f>
        <v>-1264.2896576651756</v>
      </c>
      <c r="AN185" s="130">
        <f t="shared" si="11"/>
        <v>-1264.2896576651756</v>
      </c>
      <c r="AO185" s="29"/>
      <c r="AP185" s="29"/>
      <c r="AQ185" s="106">
        <f>SUM(Tabla3[[#This Row],[Saldo Anual]])</f>
        <v>-1264.2896576651756</v>
      </c>
    </row>
    <row r="186" spans="1:44" x14ac:dyDescent="0.5">
      <c r="D186" s="24" t="s">
        <v>12</v>
      </c>
      <c r="E186" s="24"/>
      <c r="F186" s="23" t="s">
        <v>12</v>
      </c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6"/>
      <c r="AO186" s="29"/>
      <c r="AP186" s="29"/>
      <c r="AQ186" s="166">
        <f>SUM(AQ6:AQ185)</f>
        <v>-102317.59100745976</v>
      </c>
    </row>
    <row r="187" spans="1:44" x14ac:dyDescent="0.5">
      <c r="AN187" s="26"/>
    </row>
    <row r="188" spans="1:44" x14ac:dyDescent="0.5">
      <c r="AN188" s="26"/>
    </row>
    <row r="189" spans="1:44" x14ac:dyDescent="0.5">
      <c r="AN189" s="26"/>
    </row>
    <row r="190" spans="1:44" x14ac:dyDescent="0.5">
      <c r="AN190" s="26"/>
    </row>
    <row r="191" spans="1:44" x14ac:dyDescent="0.5">
      <c r="AN191" s="26"/>
    </row>
    <row r="192" spans="1:44" x14ac:dyDescent="0.5">
      <c r="AN192" s="26"/>
    </row>
    <row r="193" spans="40:40" x14ac:dyDescent="0.5">
      <c r="AN193" s="26"/>
    </row>
    <row r="194" spans="40:40" x14ac:dyDescent="0.5">
      <c r="AN194" s="26"/>
    </row>
    <row r="195" spans="40:40" x14ac:dyDescent="0.5">
      <c r="AN195" s="26"/>
    </row>
    <row r="196" spans="40:40" x14ac:dyDescent="0.5">
      <c r="AN196" s="26"/>
    </row>
    <row r="197" spans="40:40" x14ac:dyDescent="0.5">
      <c r="AN197" s="26"/>
    </row>
    <row r="198" spans="40:40" x14ac:dyDescent="0.5">
      <c r="AN198" s="26"/>
    </row>
    <row r="199" spans="40:40" x14ac:dyDescent="0.5">
      <c r="AN199" s="26"/>
    </row>
    <row r="200" spans="40:40" x14ac:dyDescent="0.5">
      <c r="AN200" s="26"/>
    </row>
    <row r="201" spans="40:40" x14ac:dyDescent="0.5">
      <c r="AN201" s="26"/>
    </row>
    <row r="202" spans="40:40" x14ac:dyDescent="0.5">
      <c r="AN202" s="26"/>
    </row>
    <row r="203" spans="40:40" x14ac:dyDescent="0.5">
      <c r="AN203" s="26"/>
    </row>
    <row r="204" spans="40:40" x14ac:dyDescent="0.5">
      <c r="AN204" s="26"/>
    </row>
    <row r="205" spans="40:40" x14ac:dyDescent="0.5">
      <c r="AN205" s="26"/>
    </row>
    <row r="206" spans="40:40" x14ac:dyDescent="0.5">
      <c r="AN206" s="26"/>
    </row>
    <row r="207" spans="40:40" x14ac:dyDescent="0.5">
      <c r="AN207" s="26"/>
    </row>
    <row r="208" spans="40:40" x14ac:dyDescent="0.5">
      <c r="AN208" s="26"/>
    </row>
    <row r="209" spans="40:40" x14ac:dyDescent="0.5">
      <c r="AN209" s="26"/>
    </row>
    <row r="210" spans="40:40" x14ac:dyDescent="0.5">
      <c r="AN210" s="26"/>
    </row>
    <row r="211" spans="40:40" x14ac:dyDescent="0.5">
      <c r="AN211" s="26"/>
    </row>
    <row r="212" spans="40:40" x14ac:dyDescent="0.5">
      <c r="AN212" s="26"/>
    </row>
    <row r="213" spans="40:40" x14ac:dyDescent="0.5">
      <c r="AN213" s="26"/>
    </row>
    <row r="214" spans="40:40" x14ac:dyDescent="0.5">
      <c r="AN214" s="26"/>
    </row>
    <row r="215" spans="40:40" x14ac:dyDescent="0.5">
      <c r="AN215" s="26"/>
    </row>
    <row r="216" spans="40:40" x14ac:dyDescent="0.5">
      <c r="AN216" s="26"/>
    </row>
    <row r="217" spans="40:40" x14ac:dyDescent="0.5">
      <c r="AN217" s="26"/>
    </row>
    <row r="218" spans="40:40" x14ac:dyDescent="0.5">
      <c r="AN218" s="26"/>
    </row>
    <row r="219" spans="40:40" x14ac:dyDescent="0.5">
      <c r="AN219" s="26"/>
    </row>
    <row r="220" spans="40:40" x14ac:dyDescent="0.5">
      <c r="AN220" s="26"/>
    </row>
    <row r="221" spans="40:40" x14ac:dyDescent="0.5">
      <c r="AN221" s="26"/>
    </row>
    <row r="222" spans="40:40" x14ac:dyDescent="0.5">
      <c r="AN222" s="26"/>
    </row>
    <row r="223" spans="40:40" x14ac:dyDescent="0.5">
      <c r="AN223" s="26"/>
    </row>
    <row r="224" spans="40:40" x14ac:dyDescent="0.5">
      <c r="AN224" s="26"/>
    </row>
    <row r="225" spans="40:40" x14ac:dyDescent="0.5">
      <c r="AN225" s="26"/>
    </row>
    <row r="226" spans="40:40" x14ac:dyDescent="0.5">
      <c r="AN226" s="26"/>
    </row>
    <row r="227" spans="40:40" x14ac:dyDescent="0.5">
      <c r="AN227" s="26"/>
    </row>
    <row r="228" spans="40:40" x14ac:dyDescent="0.5">
      <c r="AN228" s="26"/>
    </row>
    <row r="229" spans="40:40" x14ac:dyDescent="0.5">
      <c r="AN229" s="26"/>
    </row>
    <row r="230" spans="40:40" x14ac:dyDescent="0.5">
      <c r="AN230" s="26"/>
    </row>
    <row r="231" spans="40:40" x14ac:dyDescent="0.5">
      <c r="AN231" s="26"/>
    </row>
    <row r="232" spans="40:40" x14ac:dyDescent="0.5">
      <c r="AN232" s="26"/>
    </row>
    <row r="233" spans="40:40" x14ac:dyDescent="0.5">
      <c r="AN233" s="26"/>
    </row>
    <row r="234" spans="40:40" x14ac:dyDescent="0.5">
      <c r="AN234" s="26"/>
    </row>
    <row r="235" spans="40:40" x14ac:dyDescent="0.5">
      <c r="AN235" s="26"/>
    </row>
    <row r="236" spans="40:40" x14ac:dyDescent="0.5">
      <c r="AN236" s="26"/>
    </row>
    <row r="237" spans="40:40" x14ac:dyDescent="0.5">
      <c r="AN237" s="26"/>
    </row>
    <row r="238" spans="40:40" x14ac:dyDescent="0.5">
      <c r="AN238" s="26"/>
    </row>
    <row r="239" spans="40:40" x14ac:dyDescent="0.5">
      <c r="AN239" s="26"/>
    </row>
    <row r="240" spans="40:40" x14ac:dyDescent="0.5">
      <c r="AN240" s="26"/>
    </row>
    <row r="241" spans="40:40" x14ac:dyDescent="0.5">
      <c r="AN241" s="26"/>
    </row>
    <row r="242" spans="40:40" x14ac:dyDescent="0.5">
      <c r="AN242" s="26"/>
    </row>
    <row r="243" spans="40:40" x14ac:dyDescent="0.5">
      <c r="AN243" s="26"/>
    </row>
    <row r="244" spans="40:40" x14ac:dyDescent="0.5">
      <c r="AN244" s="26"/>
    </row>
    <row r="245" spans="40:40" x14ac:dyDescent="0.5">
      <c r="AN245" s="26"/>
    </row>
    <row r="246" spans="40:40" x14ac:dyDescent="0.5">
      <c r="AN246" s="26"/>
    </row>
    <row r="247" spans="40:40" x14ac:dyDescent="0.5">
      <c r="AN247" s="26"/>
    </row>
    <row r="248" spans="40:40" x14ac:dyDescent="0.5">
      <c r="AN248" s="26"/>
    </row>
    <row r="249" spans="40:40" x14ac:dyDescent="0.5">
      <c r="AN249" s="26"/>
    </row>
    <row r="250" spans="40:40" x14ac:dyDescent="0.5">
      <c r="AN250" s="26"/>
    </row>
    <row r="251" spans="40:40" x14ac:dyDescent="0.5">
      <c r="AN251" s="26"/>
    </row>
    <row r="252" spans="40:40" x14ac:dyDescent="0.5">
      <c r="AN252" s="26"/>
    </row>
    <row r="253" spans="40:40" x14ac:dyDescent="0.5">
      <c r="AN253" s="26"/>
    </row>
    <row r="254" spans="40:40" x14ac:dyDescent="0.5">
      <c r="AN254" s="26"/>
    </row>
    <row r="255" spans="40:40" x14ac:dyDescent="0.5">
      <c r="AN255" s="26"/>
    </row>
    <row r="256" spans="40:40" x14ac:dyDescent="0.5">
      <c r="AN256" s="26"/>
    </row>
    <row r="257" spans="40:40" x14ac:dyDescent="0.5">
      <c r="AN257" s="26"/>
    </row>
    <row r="258" spans="40:40" x14ac:dyDescent="0.5">
      <c r="AN258" s="26"/>
    </row>
    <row r="259" spans="40:40" x14ac:dyDescent="0.5">
      <c r="AN259" s="26"/>
    </row>
    <row r="260" spans="40:40" x14ac:dyDescent="0.5">
      <c r="AN260" s="26"/>
    </row>
    <row r="261" spans="40:40" x14ac:dyDescent="0.5">
      <c r="AN261" s="26"/>
    </row>
    <row r="262" spans="40:40" x14ac:dyDescent="0.5">
      <c r="AN262" s="26"/>
    </row>
    <row r="263" spans="40:40" x14ac:dyDescent="0.5">
      <c r="AN263" s="26"/>
    </row>
    <row r="264" spans="40:40" x14ac:dyDescent="0.5">
      <c r="AN264" s="26"/>
    </row>
    <row r="265" spans="40:40" x14ac:dyDescent="0.5">
      <c r="AN265" s="26"/>
    </row>
    <row r="266" spans="40:40" x14ac:dyDescent="0.5">
      <c r="AN266" s="26"/>
    </row>
    <row r="267" spans="40:40" x14ac:dyDescent="0.5">
      <c r="AN267" s="26"/>
    </row>
    <row r="268" spans="40:40" x14ac:dyDescent="0.5">
      <c r="AN268" s="26"/>
    </row>
    <row r="269" spans="40:40" x14ac:dyDescent="0.5">
      <c r="AN269" s="26"/>
    </row>
    <row r="270" spans="40:40" x14ac:dyDescent="0.5">
      <c r="AN270" s="26"/>
    </row>
    <row r="271" spans="40:40" x14ac:dyDescent="0.5">
      <c r="AN271" s="26"/>
    </row>
    <row r="272" spans="40:40" x14ac:dyDescent="0.5">
      <c r="AN272" s="26"/>
    </row>
    <row r="273" spans="40:40" x14ac:dyDescent="0.5">
      <c r="AN273" s="26"/>
    </row>
    <row r="274" spans="40:40" x14ac:dyDescent="0.5">
      <c r="AN274" s="26"/>
    </row>
    <row r="275" spans="40:40" x14ac:dyDescent="0.5">
      <c r="AN275" s="26"/>
    </row>
    <row r="276" spans="40:40" x14ac:dyDescent="0.5">
      <c r="AN276" s="26"/>
    </row>
    <row r="277" spans="40:40" x14ac:dyDescent="0.5">
      <c r="AN277" s="26"/>
    </row>
    <row r="278" spans="40:40" x14ac:dyDescent="0.5">
      <c r="AN278" s="26"/>
    </row>
    <row r="279" spans="40:40" x14ac:dyDescent="0.5">
      <c r="AN279" s="26"/>
    </row>
    <row r="280" spans="40:40" x14ac:dyDescent="0.5">
      <c r="AN280" s="26"/>
    </row>
    <row r="281" spans="40:40" x14ac:dyDescent="0.5">
      <c r="AN281" s="26"/>
    </row>
    <row r="282" spans="40:40" x14ac:dyDescent="0.5">
      <c r="AN282" s="26"/>
    </row>
    <row r="283" spans="40:40" x14ac:dyDescent="0.5">
      <c r="AN283" s="26"/>
    </row>
    <row r="284" spans="40:40" x14ac:dyDescent="0.5">
      <c r="AN284" s="26"/>
    </row>
    <row r="285" spans="40:40" x14ac:dyDescent="0.5">
      <c r="AN285" s="26"/>
    </row>
    <row r="286" spans="40:40" x14ac:dyDescent="0.5">
      <c r="AN286" s="26"/>
    </row>
    <row r="287" spans="40:40" x14ac:dyDescent="0.5">
      <c r="AN287" s="26"/>
    </row>
    <row r="288" spans="40:40" x14ac:dyDescent="0.5">
      <c r="AN288" s="26"/>
    </row>
    <row r="289" spans="40:40" x14ac:dyDescent="0.5">
      <c r="AN289" s="26"/>
    </row>
    <row r="290" spans="40:40" x14ac:dyDescent="0.5">
      <c r="AN290" s="26"/>
    </row>
    <row r="291" spans="40:40" x14ac:dyDescent="0.5">
      <c r="AN291" s="26"/>
    </row>
    <row r="292" spans="40:40" x14ac:dyDescent="0.5">
      <c r="AN292" s="26"/>
    </row>
    <row r="293" spans="40:40" x14ac:dyDescent="0.5">
      <c r="AN293" s="26"/>
    </row>
    <row r="294" spans="40:40" x14ac:dyDescent="0.5">
      <c r="AN294" s="26"/>
    </row>
    <row r="295" spans="40:40" x14ac:dyDescent="0.5">
      <c r="AN295" s="26"/>
    </row>
    <row r="296" spans="40:40" x14ac:dyDescent="0.5">
      <c r="AN296" s="26"/>
    </row>
    <row r="297" spans="40:40" x14ac:dyDescent="0.5">
      <c r="AN297" s="26"/>
    </row>
    <row r="298" spans="40:40" x14ac:dyDescent="0.5">
      <c r="AN298" s="26"/>
    </row>
    <row r="299" spans="40:40" x14ac:dyDescent="0.5">
      <c r="AN299" s="26"/>
    </row>
    <row r="300" spans="40:40" x14ac:dyDescent="0.5">
      <c r="AN300" s="26"/>
    </row>
    <row r="301" spans="40:40" x14ac:dyDescent="0.5">
      <c r="AN301" s="26"/>
    </row>
    <row r="302" spans="40:40" x14ac:dyDescent="0.5">
      <c r="AN302" s="26"/>
    </row>
    <row r="303" spans="40:40" x14ac:dyDescent="0.5">
      <c r="AN303" s="26"/>
    </row>
    <row r="304" spans="40:40" x14ac:dyDescent="0.5">
      <c r="AN304" s="26"/>
    </row>
    <row r="305" spans="40:40" x14ac:dyDescent="0.5">
      <c r="AN305" s="26"/>
    </row>
    <row r="306" spans="40:40" x14ac:dyDescent="0.5">
      <c r="AN306" s="26"/>
    </row>
    <row r="307" spans="40:40" x14ac:dyDescent="0.5">
      <c r="AN307" s="26"/>
    </row>
    <row r="308" spans="40:40" x14ac:dyDescent="0.5">
      <c r="AN308" s="26"/>
    </row>
    <row r="309" spans="40:40" x14ac:dyDescent="0.5">
      <c r="AN309" s="26"/>
    </row>
    <row r="310" spans="40:40" x14ac:dyDescent="0.5">
      <c r="AN310" s="26"/>
    </row>
    <row r="311" spans="40:40" x14ac:dyDescent="0.5">
      <c r="AN311" s="26"/>
    </row>
    <row r="312" spans="40:40" x14ac:dyDescent="0.5">
      <c r="AN312" s="26"/>
    </row>
    <row r="313" spans="40:40" x14ac:dyDescent="0.5">
      <c r="AN313" s="26"/>
    </row>
    <row r="314" spans="40:40" x14ac:dyDescent="0.5">
      <c r="AN314" s="26"/>
    </row>
    <row r="315" spans="40:40" x14ac:dyDescent="0.5">
      <c r="AN315" s="26"/>
    </row>
    <row r="316" spans="40:40" x14ac:dyDescent="0.5">
      <c r="AN316" s="26"/>
    </row>
    <row r="317" spans="40:40" x14ac:dyDescent="0.5">
      <c r="AN317" s="26"/>
    </row>
    <row r="318" spans="40:40" x14ac:dyDescent="0.5">
      <c r="AN318" s="26"/>
    </row>
    <row r="319" spans="40:40" x14ac:dyDescent="0.5">
      <c r="AN319" s="26"/>
    </row>
    <row r="320" spans="40:40" x14ac:dyDescent="0.5">
      <c r="AN320" s="26"/>
    </row>
    <row r="321" spans="40:40" x14ac:dyDescent="0.5">
      <c r="AN321" s="26"/>
    </row>
    <row r="322" spans="40:40" x14ac:dyDescent="0.5">
      <c r="AN322" s="26"/>
    </row>
    <row r="323" spans="40:40" x14ac:dyDescent="0.5">
      <c r="AN323" s="26"/>
    </row>
    <row r="324" spans="40:40" x14ac:dyDescent="0.5">
      <c r="AN324" s="26"/>
    </row>
    <row r="325" spans="40:40" x14ac:dyDescent="0.5">
      <c r="AN325" s="26"/>
    </row>
    <row r="326" spans="40:40" x14ac:dyDescent="0.5">
      <c r="AN326" s="26"/>
    </row>
    <row r="327" spans="40:40" x14ac:dyDescent="0.5">
      <c r="AN327" s="26"/>
    </row>
    <row r="328" spans="40:40" x14ac:dyDescent="0.5">
      <c r="AN328" s="26"/>
    </row>
    <row r="329" spans="40:40" x14ac:dyDescent="0.5">
      <c r="AN329" s="26"/>
    </row>
    <row r="330" spans="40:40" x14ac:dyDescent="0.5">
      <c r="AN330" s="26"/>
    </row>
    <row r="331" spans="40:40" x14ac:dyDescent="0.5">
      <c r="AN331" s="26"/>
    </row>
    <row r="332" spans="40:40" x14ac:dyDescent="0.5">
      <c r="AN332" s="26"/>
    </row>
    <row r="333" spans="40:40" x14ac:dyDescent="0.5">
      <c r="AN333" s="26"/>
    </row>
    <row r="334" spans="40:40" x14ac:dyDescent="0.5">
      <c r="AN334" s="26"/>
    </row>
    <row r="335" spans="40:40" x14ac:dyDescent="0.5">
      <c r="AN335" s="26"/>
    </row>
    <row r="336" spans="40:40" x14ac:dyDescent="0.5">
      <c r="AN336" s="26"/>
    </row>
    <row r="337" spans="40:40" x14ac:dyDescent="0.5">
      <c r="AN337" s="26"/>
    </row>
    <row r="338" spans="40:40" x14ac:dyDescent="0.5">
      <c r="AN338" s="26"/>
    </row>
    <row r="339" spans="40:40" x14ac:dyDescent="0.5">
      <c r="AN339" s="26"/>
    </row>
    <row r="340" spans="40:40" x14ac:dyDescent="0.5">
      <c r="AN340" s="26"/>
    </row>
    <row r="341" spans="40:40" x14ac:dyDescent="0.5">
      <c r="AN341" s="26"/>
    </row>
    <row r="342" spans="40:40" x14ac:dyDescent="0.5">
      <c r="AN342" s="26"/>
    </row>
    <row r="343" spans="40:40" x14ac:dyDescent="0.5">
      <c r="AN343" s="26"/>
    </row>
    <row r="344" spans="40:40" x14ac:dyDescent="0.5">
      <c r="AN344" s="26"/>
    </row>
    <row r="345" spans="40:40" x14ac:dyDescent="0.5">
      <c r="AN345" s="26"/>
    </row>
    <row r="346" spans="40:40" x14ac:dyDescent="0.5">
      <c r="AN346" s="26"/>
    </row>
    <row r="347" spans="40:40" x14ac:dyDescent="0.5">
      <c r="AN347" s="26"/>
    </row>
    <row r="348" spans="40:40" x14ac:dyDescent="0.5">
      <c r="AN348" s="26"/>
    </row>
    <row r="349" spans="40:40" x14ac:dyDescent="0.5">
      <c r="AN349" s="26"/>
    </row>
    <row r="350" spans="40:40" x14ac:dyDescent="0.5">
      <c r="AN350" s="26"/>
    </row>
    <row r="351" spans="40:40" x14ac:dyDescent="0.5">
      <c r="AN351" s="26"/>
    </row>
    <row r="352" spans="40:40" x14ac:dyDescent="0.5">
      <c r="AN352" s="26"/>
    </row>
    <row r="353" spans="40:40" x14ac:dyDescent="0.5">
      <c r="AN353" s="26"/>
    </row>
    <row r="354" spans="40:40" x14ac:dyDescent="0.5">
      <c r="AN354" s="26"/>
    </row>
    <row r="355" spans="40:40" x14ac:dyDescent="0.5">
      <c r="AN355" s="26"/>
    </row>
    <row r="356" spans="40:40" x14ac:dyDescent="0.5">
      <c r="AN356" s="26"/>
    </row>
    <row r="357" spans="40:40" x14ac:dyDescent="0.5">
      <c r="AN357" s="26"/>
    </row>
    <row r="358" spans="40:40" x14ac:dyDescent="0.5">
      <c r="AN358" s="26"/>
    </row>
    <row r="359" spans="40:40" x14ac:dyDescent="0.5">
      <c r="AN359" s="26"/>
    </row>
    <row r="360" spans="40:40" x14ac:dyDescent="0.5">
      <c r="AN360" s="26"/>
    </row>
    <row r="361" spans="40:40" x14ac:dyDescent="0.5">
      <c r="AN361" s="26"/>
    </row>
    <row r="362" spans="40:40" x14ac:dyDescent="0.5">
      <c r="AN362" s="26"/>
    </row>
    <row r="363" spans="40:40" x14ac:dyDescent="0.5">
      <c r="AN363" s="26"/>
    </row>
    <row r="364" spans="40:40" x14ac:dyDescent="0.5">
      <c r="AN364" s="26"/>
    </row>
    <row r="365" spans="40:40" x14ac:dyDescent="0.5">
      <c r="AN365" s="26"/>
    </row>
    <row r="366" spans="40:40" x14ac:dyDescent="0.5">
      <c r="AN366" s="26"/>
    </row>
    <row r="367" spans="40:40" x14ac:dyDescent="0.5">
      <c r="AN367" s="26"/>
    </row>
    <row r="368" spans="40:40" x14ac:dyDescent="0.5">
      <c r="AN368" s="26"/>
    </row>
    <row r="369" spans="40:40" x14ac:dyDescent="0.5">
      <c r="AN369" s="26"/>
    </row>
    <row r="370" spans="40:40" x14ac:dyDescent="0.5">
      <c r="AN370" s="26"/>
    </row>
    <row r="371" spans="40:40" x14ac:dyDescent="0.5">
      <c r="AN371" s="26"/>
    </row>
    <row r="372" spans="40:40" x14ac:dyDescent="0.5">
      <c r="AN372" s="26"/>
    </row>
    <row r="373" spans="40:40" x14ac:dyDescent="0.5">
      <c r="AN373" s="26"/>
    </row>
    <row r="374" spans="40:40" x14ac:dyDescent="0.5">
      <c r="AN374" s="26"/>
    </row>
    <row r="375" spans="40:40" x14ac:dyDescent="0.5">
      <c r="AN375" s="26"/>
    </row>
    <row r="376" spans="40:40" x14ac:dyDescent="0.5">
      <c r="AN376" s="26"/>
    </row>
    <row r="377" spans="40:40" x14ac:dyDescent="0.5">
      <c r="AN377" s="26"/>
    </row>
    <row r="378" spans="40:40" x14ac:dyDescent="0.5">
      <c r="AN378" s="26"/>
    </row>
    <row r="379" spans="40:40" x14ac:dyDescent="0.5">
      <c r="AN379" s="26"/>
    </row>
    <row r="380" spans="40:40" x14ac:dyDescent="0.5">
      <c r="AN380" s="26"/>
    </row>
    <row r="381" spans="40:40" x14ac:dyDescent="0.5">
      <c r="AN381" s="26"/>
    </row>
    <row r="382" spans="40:40" x14ac:dyDescent="0.5">
      <c r="AN382" s="26"/>
    </row>
    <row r="383" spans="40:40" x14ac:dyDescent="0.5">
      <c r="AN383" s="26"/>
    </row>
    <row r="384" spans="40:40" x14ac:dyDescent="0.5">
      <c r="AN384" s="26"/>
    </row>
    <row r="385" spans="40:40" x14ac:dyDescent="0.5">
      <c r="AN385" s="26"/>
    </row>
    <row r="386" spans="40:40" x14ac:dyDescent="0.5">
      <c r="AN386" s="26"/>
    </row>
    <row r="387" spans="40:40" x14ac:dyDescent="0.5">
      <c r="AN387" s="26"/>
    </row>
    <row r="388" spans="40:40" x14ac:dyDescent="0.5">
      <c r="AN388" s="26"/>
    </row>
    <row r="389" spans="40:40" x14ac:dyDescent="0.5">
      <c r="AN389" s="26"/>
    </row>
    <row r="390" spans="40:40" x14ac:dyDescent="0.5">
      <c r="AN390" s="26"/>
    </row>
    <row r="391" spans="40:40" x14ac:dyDescent="0.5">
      <c r="AN391" s="26"/>
    </row>
    <row r="392" spans="40:40" x14ac:dyDescent="0.5">
      <c r="AN392" s="26"/>
    </row>
    <row r="393" spans="40:40" x14ac:dyDescent="0.5">
      <c r="AN393" s="26"/>
    </row>
    <row r="394" spans="40:40" x14ac:dyDescent="0.5">
      <c r="AN394" s="26"/>
    </row>
    <row r="395" spans="40:40" x14ac:dyDescent="0.5">
      <c r="AN395" s="26"/>
    </row>
    <row r="396" spans="40:40" x14ac:dyDescent="0.5">
      <c r="AN396" s="26"/>
    </row>
    <row r="397" spans="40:40" x14ac:dyDescent="0.5">
      <c r="AN397" s="26"/>
    </row>
    <row r="398" spans="40:40" x14ac:dyDescent="0.5">
      <c r="AN398" s="26"/>
    </row>
    <row r="399" spans="40:40" x14ac:dyDescent="0.5">
      <c r="AN399" s="26"/>
    </row>
    <row r="400" spans="40:40" x14ac:dyDescent="0.5">
      <c r="AN400" s="26"/>
    </row>
    <row r="401" spans="40:40" x14ac:dyDescent="0.5">
      <c r="AN401" s="26"/>
    </row>
    <row r="402" spans="40:40" x14ac:dyDescent="0.5">
      <c r="AN402" s="26"/>
    </row>
    <row r="403" spans="40:40" x14ac:dyDescent="0.5">
      <c r="AN403" s="26"/>
    </row>
    <row r="404" spans="40:40" x14ac:dyDescent="0.5">
      <c r="AN404" s="26"/>
    </row>
    <row r="405" spans="40:40" x14ac:dyDescent="0.5">
      <c r="AN405" s="26"/>
    </row>
    <row r="406" spans="40:40" x14ac:dyDescent="0.5">
      <c r="AN406" s="26"/>
    </row>
    <row r="407" spans="40:40" x14ac:dyDescent="0.5">
      <c r="AN407" s="26"/>
    </row>
    <row r="408" spans="40:40" x14ac:dyDescent="0.5">
      <c r="AN408" s="26"/>
    </row>
    <row r="409" spans="40:40" x14ac:dyDescent="0.5">
      <c r="AN409" s="26"/>
    </row>
    <row r="410" spans="40:40" x14ac:dyDescent="0.5">
      <c r="AN410" s="26"/>
    </row>
    <row r="411" spans="40:40" x14ac:dyDescent="0.5">
      <c r="AN411" s="26"/>
    </row>
    <row r="412" spans="40:40" x14ac:dyDescent="0.5">
      <c r="AN412" s="26"/>
    </row>
    <row r="413" spans="40:40" x14ac:dyDescent="0.5">
      <c r="AN413" s="26"/>
    </row>
    <row r="414" spans="40:40" x14ac:dyDescent="0.5">
      <c r="AN414" s="26"/>
    </row>
    <row r="415" spans="40:40" x14ac:dyDescent="0.5">
      <c r="AN415" s="26"/>
    </row>
    <row r="416" spans="40:40" x14ac:dyDescent="0.5">
      <c r="AN416" s="26"/>
    </row>
    <row r="417" spans="40:40" x14ac:dyDescent="0.5">
      <c r="AN417" s="26"/>
    </row>
    <row r="418" spans="40:40" x14ac:dyDescent="0.5">
      <c r="AN418" s="26"/>
    </row>
    <row r="419" spans="40:40" x14ac:dyDescent="0.5">
      <c r="AN419" s="26"/>
    </row>
    <row r="420" spans="40:40" x14ac:dyDescent="0.5">
      <c r="AN420" s="26"/>
    </row>
    <row r="421" spans="40:40" x14ac:dyDescent="0.5">
      <c r="AN421" s="26"/>
    </row>
    <row r="422" spans="40:40" x14ac:dyDescent="0.5">
      <c r="AN422" s="26"/>
    </row>
    <row r="423" spans="40:40" x14ac:dyDescent="0.5">
      <c r="AN423" s="26"/>
    </row>
    <row r="424" spans="40:40" x14ac:dyDescent="0.5">
      <c r="AN424" s="26"/>
    </row>
    <row r="425" spans="40:40" x14ac:dyDescent="0.5">
      <c r="AN425" s="26"/>
    </row>
    <row r="426" spans="40:40" x14ac:dyDescent="0.5">
      <c r="AN426" s="26"/>
    </row>
    <row r="427" spans="40:40" x14ac:dyDescent="0.5">
      <c r="AN427" s="26"/>
    </row>
    <row r="428" spans="40:40" x14ac:dyDescent="0.5">
      <c r="AN428" s="26"/>
    </row>
    <row r="429" spans="40:40" x14ac:dyDescent="0.5">
      <c r="AN429" s="26"/>
    </row>
    <row r="430" spans="40:40" x14ac:dyDescent="0.5">
      <c r="AN430" s="26"/>
    </row>
    <row r="431" spans="40:40" x14ac:dyDescent="0.5">
      <c r="AN431" s="26"/>
    </row>
    <row r="432" spans="40:40" x14ac:dyDescent="0.5">
      <c r="AN432" s="26"/>
    </row>
    <row r="433" spans="40:40" x14ac:dyDescent="0.5">
      <c r="AN433" s="26"/>
    </row>
    <row r="434" spans="40:40" x14ac:dyDescent="0.5">
      <c r="AN434" s="26"/>
    </row>
    <row r="435" spans="40:40" x14ac:dyDescent="0.5">
      <c r="AN435" s="26"/>
    </row>
    <row r="436" spans="40:40" x14ac:dyDescent="0.5">
      <c r="AN436" s="26"/>
    </row>
    <row r="437" spans="40:40" x14ac:dyDescent="0.5">
      <c r="AN437" s="26"/>
    </row>
    <row r="438" spans="40:40" x14ac:dyDescent="0.5">
      <c r="AN438" s="26"/>
    </row>
    <row r="439" spans="40:40" x14ac:dyDescent="0.5">
      <c r="AN439" s="26"/>
    </row>
    <row r="440" spans="40:40" x14ac:dyDescent="0.5">
      <c r="AN440" s="26"/>
    </row>
    <row r="441" spans="40:40" x14ac:dyDescent="0.5">
      <c r="AN441" s="26"/>
    </row>
    <row r="442" spans="40:40" x14ac:dyDescent="0.5">
      <c r="AN442" s="26"/>
    </row>
    <row r="443" spans="40:40" x14ac:dyDescent="0.5">
      <c r="AN443" s="26"/>
    </row>
    <row r="444" spans="40:40" x14ac:dyDescent="0.5">
      <c r="AN444" s="26"/>
    </row>
    <row r="445" spans="40:40" x14ac:dyDescent="0.5">
      <c r="AN445" s="26"/>
    </row>
    <row r="446" spans="40:40" x14ac:dyDescent="0.5">
      <c r="AN446" s="26"/>
    </row>
    <row r="447" spans="40:40" x14ac:dyDescent="0.5">
      <c r="AN447" s="26"/>
    </row>
    <row r="448" spans="40:40" x14ac:dyDescent="0.5">
      <c r="AN448" s="26"/>
    </row>
    <row r="449" spans="40:40" x14ac:dyDescent="0.5">
      <c r="AN449" s="26"/>
    </row>
    <row r="450" spans="40:40" x14ac:dyDescent="0.5">
      <c r="AN450" s="26"/>
    </row>
    <row r="451" spans="40:40" x14ac:dyDescent="0.5">
      <c r="AN451" s="26"/>
    </row>
    <row r="452" spans="40:40" x14ac:dyDescent="0.5">
      <c r="AN452" s="26"/>
    </row>
    <row r="453" spans="40:40" x14ac:dyDescent="0.5">
      <c r="AN453" s="26"/>
    </row>
    <row r="454" spans="40:40" x14ac:dyDescent="0.5">
      <c r="AN454" s="26"/>
    </row>
    <row r="455" spans="40:40" x14ac:dyDescent="0.5">
      <c r="AN455" s="26"/>
    </row>
    <row r="456" spans="40:40" x14ac:dyDescent="0.5">
      <c r="AN456" s="26"/>
    </row>
    <row r="457" spans="40:40" x14ac:dyDescent="0.5">
      <c r="AN457" s="26"/>
    </row>
    <row r="458" spans="40:40" x14ac:dyDescent="0.5">
      <c r="AN458" s="26"/>
    </row>
    <row r="459" spans="40:40" x14ac:dyDescent="0.5">
      <c r="AN459" s="26"/>
    </row>
    <row r="460" spans="40:40" x14ac:dyDescent="0.5">
      <c r="AN460" s="26"/>
    </row>
    <row r="461" spans="40:40" x14ac:dyDescent="0.5">
      <c r="AN461" s="26"/>
    </row>
    <row r="462" spans="40:40" x14ac:dyDescent="0.5">
      <c r="AN462" s="26"/>
    </row>
    <row r="463" spans="40:40" x14ac:dyDescent="0.5">
      <c r="AN463" s="26"/>
    </row>
    <row r="464" spans="40:40" x14ac:dyDescent="0.5">
      <c r="AN464" s="26"/>
    </row>
    <row r="465" spans="40:40" x14ac:dyDescent="0.5">
      <c r="AN465" s="26"/>
    </row>
    <row r="466" spans="40:40" x14ac:dyDescent="0.5">
      <c r="AN466" s="26"/>
    </row>
    <row r="467" spans="40:40" x14ac:dyDescent="0.5">
      <c r="AN467" s="26"/>
    </row>
    <row r="468" spans="40:40" x14ac:dyDescent="0.5">
      <c r="AN468" s="26"/>
    </row>
    <row r="469" spans="40:40" x14ac:dyDescent="0.5">
      <c r="AN469" s="26"/>
    </row>
    <row r="470" spans="40:40" x14ac:dyDescent="0.5">
      <c r="AN470" s="26"/>
    </row>
    <row r="471" spans="40:40" x14ac:dyDescent="0.5">
      <c r="AN471" s="26"/>
    </row>
    <row r="472" spans="40:40" x14ac:dyDescent="0.5">
      <c r="AN472" s="26"/>
    </row>
    <row r="473" spans="40:40" x14ac:dyDescent="0.5">
      <c r="AN473" s="26"/>
    </row>
    <row r="474" spans="40:40" x14ac:dyDescent="0.5">
      <c r="AN474" s="26"/>
    </row>
    <row r="475" spans="40:40" x14ac:dyDescent="0.5">
      <c r="AN475" s="26"/>
    </row>
    <row r="476" spans="40:40" x14ac:dyDescent="0.5">
      <c r="AN476" s="26"/>
    </row>
    <row r="477" spans="40:40" x14ac:dyDescent="0.5">
      <c r="AN477" s="26"/>
    </row>
    <row r="478" spans="40:40" x14ac:dyDescent="0.5">
      <c r="AN478" s="26"/>
    </row>
    <row r="479" spans="40:40" x14ac:dyDescent="0.5">
      <c r="AN479" s="26"/>
    </row>
    <row r="480" spans="40:40" x14ac:dyDescent="0.5">
      <c r="AN480" s="26"/>
    </row>
    <row r="481" spans="40:40" x14ac:dyDescent="0.5">
      <c r="AN481" s="26"/>
    </row>
    <row r="482" spans="40:40" x14ac:dyDescent="0.5">
      <c r="AN482" s="26"/>
    </row>
    <row r="483" spans="40:40" x14ac:dyDescent="0.5">
      <c r="AN483" s="26"/>
    </row>
    <row r="484" spans="40:40" x14ac:dyDescent="0.5">
      <c r="AN484" s="26"/>
    </row>
    <row r="485" spans="40:40" x14ac:dyDescent="0.5">
      <c r="AN485" s="26"/>
    </row>
    <row r="486" spans="40:40" x14ac:dyDescent="0.5">
      <c r="AN486" s="26"/>
    </row>
    <row r="487" spans="40:40" x14ac:dyDescent="0.5">
      <c r="AN487" s="26"/>
    </row>
    <row r="488" spans="40:40" x14ac:dyDescent="0.5">
      <c r="AN488" s="26"/>
    </row>
    <row r="489" spans="40:40" x14ac:dyDescent="0.5">
      <c r="AN489" s="26"/>
    </row>
    <row r="490" spans="40:40" x14ac:dyDescent="0.5">
      <c r="AN490" s="26"/>
    </row>
    <row r="491" spans="40:40" x14ac:dyDescent="0.5">
      <c r="AN491" s="26"/>
    </row>
    <row r="492" spans="40:40" x14ac:dyDescent="0.5">
      <c r="AN492" s="26"/>
    </row>
    <row r="493" spans="40:40" x14ac:dyDescent="0.5">
      <c r="AN493" s="26"/>
    </row>
    <row r="494" spans="40:40" x14ac:dyDescent="0.5">
      <c r="AN494" s="26"/>
    </row>
    <row r="495" spans="40:40" x14ac:dyDescent="0.5">
      <c r="AN495" s="26"/>
    </row>
    <row r="496" spans="40:40" x14ac:dyDescent="0.5">
      <c r="AN496" s="26"/>
    </row>
    <row r="497" spans="40:40" x14ac:dyDescent="0.5">
      <c r="AN497" s="26"/>
    </row>
    <row r="498" spans="40:40" x14ac:dyDescent="0.5">
      <c r="AN498" s="26"/>
    </row>
    <row r="499" spans="40:40" x14ac:dyDescent="0.5">
      <c r="AN499" s="26"/>
    </row>
    <row r="500" spans="40:40" x14ac:dyDescent="0.5">
      <c r="AN500" s="26"/>
    </row>
    <row r="501" spans="40:40" x14ac:dyDescent="0.5">
      <c r="AN501" s="26"/>
    </row>
    <row r="502" spans="40:40" x14ac:dyDescent="0.5">
      <c r="AN502" s="26"/>
    </row>
    <row r="503" spans="40:40" x14ac:dyDescent="0.5">
      <c r="AN503" s="26"/>
    </row>
    <row r="504" spans="40:40" x14ac:dyDescent="0.5">
      <c r="AN504" s="26"/>
    </row>
    <row r="505" spans="40:40" x14ac:dyDescent="0.5">
      <c r="AN505" s="26"/>
    </row>
    <row r="506" spans="40:40" x14ac:dyDescent="0.5">
      <c r="AN506" s="26"/>
    </row>
    <row r="507" spans="40:40" x14ac:dyDescent="0.5">
      <c r="AN507" s="26"/>
    </row>
    <row r="508" spans="40:40" x14ac:dyDescent="0.5">
      <c r="AN508" s="26"/>
    </row>
    <row r="509" spans="40:40" x14ac:dyDescent="0.5">
      <c r="AN509" s="26"/>
    </row>
    <row r="510" spans="40:40" x14ac:dyDescent="0.5">
      <c r="AN510" s="26"/>
    </row>
    <row r="511" spans="40:40" x14ac:dyDescent="0.5">
      <c r="AN511" s="26"/>
    </row>
    <row r="512" spans="40:40" x14ac:dyDescent="0.5">
      <c r="AN512" s="26"/>
    </row>
    <row r="513" spans="40:40" x14ac:dyDescent="0.5">
      <c r="AN513" s="26"/>
    </row>
    <row r="514" spans="40:40" x14ac:dyDescent="0.5">
      <c r="AN514" s="26"/>
    </row>
    <row r="515" spans="40:40" x14ac:dyDescent="0.5">
      <c r="AN515" s="26"/>
    </row>
    <row r="516" spans="40:40" x14ac:dyDescent="0.5">
      <c r="AN516" s="26"/>
    </row>
    <row r="517" spans="40:40" x14ac:dyDescent="0.5">
      <c r="AN517" s="26"/>
    </row>
    <row r="518" spans="40:40" x14ac:dyDescent="0.5">
      <c r="AN518" s="26"/>
    </row>
    <row r="519" spans="40:40" x14ac:dyDescent="0.5">
      <c r="AN519" s="26"/>
    </row>
    <row r="520" spans="40:40" x14ac:dyDescent="0.5">
      <c r="AN520" s="26"/>
    </row>
    <row r="521" spans="40:40" x14ac:dyDescent="0.5">
      <c r="AN521" s="26"/>
    </row>
    <row r="522" spans="40:40" x14ac:dyDescent="0.5">
      <c r="AN522" s="26"/>
    </row>
    <row r="523" spans="40:40" x14ac:dyDescent="0.5">
      <c r="AN523" s="26"/>
    </row>
    <row r="524" spans="40:40" x14ac:dyDescent="0.5">
      <c r="AN524" s="26"/>
    </row>
    <row r="525" spans="40:40" x14ac:dyDescent="0.5">
      <c r="AN525" s="26"/>
    </row>
    <row r="526" spans="40:40" x14ac:dyDescent="0.5">
      <c r="AN526" s="26"/>
    </row>
    <row r="527" spans="40:40" x14ac:dyDescent="0.5">
      <c r="AN527" s="26"/>
    </row>
    <row r="528" spans="40:40" x14ac:dyDescent="0.5">
      <c r="AN528" s="26"/>
    </row>
    <row r="529" spans="40:40" x14ac:dyDescent="0.5">
      <c r="AN529" s="26"/>
    </row>
    <row r="530" spans="40:40" x14ac:dyDescent="0.5">
      <c r="AN530" s="26"/>
    </row>
    <row r="531" spans="40:40" x14ac:dyDescent="0.5">
      <c r="AN531" s="26"/>
    </row>
    <row r="532" spans="40:40" x14ac:dyDescent="0.5">
      <c r="AN532" s="26"/>
    </row>
    <row r="533" spans="40:40" x14ac:dyDescent="0.5">
      <c r="AN533" s="26"/>
    </row>
    <row r="534" spans="40:40" x14ac:dyDescent="0.5">
      <c r="AN534" s="26"/>
    </row>
    <row r="535" spans="40:40" x14ac:dyDescent="0.5">
      <c r="AN535" s="26"/>
    </row>
    <row r="536" spans="40:40" x14ac:dyDescent="0.5">
      <c r="AN536" s="26"/>
    </row>
    <row r="537" spans="40:40" x14ac:dyDescent="0.5">
      <c r="AN537" s="26"/>
    </row>
    <row r="538" spans="40:40" x14ac:dyDescent="0.5">
      <c r="AN538" s="26"/>
    </row>
    <row r="539" spans="40:40" x14ac:dyDescent="0.5">
      <c r="AN539" s="26"/>
    </row>
    <row r="540" spans="40:40" x14ac:dyDescent="0.5">
      <c r="AN540" s="26"/>
    </row>
    <row r="541" spans="40:40" x14ac:dyDescent="0.5">
      <c r="AN541" s="26"/>
    </row>
    <row r="542" spans="40:40" x14ac:dyDescent="0.5">
      <c r="AN542" s="26"/>
    </row>
    <row r="543" spans="40:40" x14ac:dyDescent="0.5">
      <c r="AN543" s="26"/>
    </row>
    <row r="544" spans="40:40" x14ac:dyDescent="0.5">
      <c r="AN544" s="26"/>
    </row>
    <row r="545" spans="40:40" x14ac:dyDescent="0.5">
      <c r="AN545" s="26"/>
    </row>
    <row r="546" spans="40:40" x14ac:dyDescent="0.5">
      <c r="AN546" s="26"/>
    </row>
    <row r="547" spans="40:40" x14ac:dyDescent="0.5">
      <c r="AN547" s="26"/>
    </row>
    <row r="548" spans="40:40" x14ac:dyDescent="0.5">
      <c r="AN548" s="26"/>
    </row>
    <row r="549" spans="40:40" x14ac:dyDescent="0.5">
      <c r="AN549" s="26"/>
    </row>
    <row r="550" spans="40:40" x14ac:dyDescent="0.5">
      <c r="AN550" s="26"/>
    </row>
    <row r="551" spans="40:40" x14ac:dyDescent="0.5">
      <c r="AN551" s="26"/>
    </row>
    <row r="552" spans="40:40" x14ac:dyDescent="0.5">
      <c r="AN552" s="26"/>
    </row>
    <row r="553" spans="40:40" x14ac:dyDescent="0.5">
      <c r="AN553" s="26"/>
    </row>
    <row r="554" spans="40:40" x14ac:dyDescent="0.5">
      <c r="AN554" s="26"/>
    </row>
    <row r="555" spans="40:40" x14ac:dyDescent="0.5">
      <c r="AN555" s="26"/>
    </row>
    <row r="556" spans="40:40" x14ac:dyDescent="0.5">
      <c r="AN556" s="26"/>
    </row>
    <row r="557" spans="40:40" x14ac:dyDescent="0.5">
      <c r="AN557" s="26"/>
    </row>
    <row r="558" spans="40:40" x14ac:dyDescent="0.5">
      <c r="AN558" s="26"/>
    </row>
    <row r="559" spans="40:40" x14ac:dyDescent="0.5">
      <c r="AN559" s="26"/>
    </row>
    <row r="560" spans="40:40" x14ac:dyDescent="0.5">
      <c r="AN560" s="26"/>
    </row>
    <row r="561" spans="40:40" x14ac:dyDescent="0.5">
      <c r="AN561" s="26"/>
    </row>
    <row r="562" spans="40:40" x14ac:dyDescent="0.5">
      <c r="AN562" s="26"/>
    </row>
    <row r="563" spans="40:40" x14ac:dyDescent="0.5">
      <c r="AN563" s="26"/>
    </row>
    <row r="564" spans="40:40" x14ac:dyDescent="0.5">
      <c r="AN564" s="26"/>
    </row>
    <row r="565" spans="40:40" x14ac:dyDescent="0.5">
      <c r="AN565" s="26"/>
    </row>
    <row r="566" spans="40:40" x14ac:dyDescent="0.5">
      <c r="AN566" s="26"/>
    </row>
    <row r="567" spans="40:40" x14ac:dyDescent="0.5">
      <c r="AN567" s="26"/>
    </row>
    <row r="568" spans="40:40" x14ac:dyDescent="0.5">
      <c r="AN568" s="26"/>
    </row>
    <row r="569" spans="40:40" x14ac:dyDescent="0.5">
      <c r="AN569" s="26"/>
    </row>
    <row r="570" spans="40:40" x14ac:dyDescent="0.5">
      <c r="AN570" s="26"/>
    </row>
    <row r="571" spans="40:40" x14ac:dyDescent="0.5">
      <c r="AN571" s="26"/>
    </row>
    <row r="572" spans="40:40" x14ac:dyDescent="0.5">
      <c r="AN572" s="26"/>
    </row>
    <row r="573" spans="40:40" x14ac:dyDescent="0.5">
      <c r="AN573" s="26"/>
    </row>
    <row r="574" spans="40:40" x14ac:dyDescent="0.5">
      <c r="AN574" s="26"/>
    </row>
    <row r="575" spans="40:40" x14ac:dyDescent="0.5">
      <c r="AN575" s="26"/>
    </row>
    <row r="576" spans="40:40" x14ac:dyDescent="0.5">
      <c r="AN576" s="26"/>
    </row>
    <row r="577" spans="40:40" x14ac:dyDescent="0.5">
      <c r="AN577" s="26"/>
    </row>
    <row r="578" spans="40:40" x14ac:dyDescent="0.5">
      <c r="AN578" s="26"/>
    </row>
    <row r="579" spans="40:40" x14ac:dyDescent="0.5">
      <c r="AN579" s="26"/>
    </row>
    <row r="580" spans="40:40" x14ac:dyDescent="0.5">
      <c r="AN580" s="26"/>
    </row>
    <row r="581" spans="40:40" x14ac:dyDescent="0.5">
      <c r="AN581" s="26"/>
    </row>
    <row r="582" spans="40:40" x14ac:dyDescent="0.5">
      <c r="AN582" s="26"/>
    </row>
    <row r="583" spans="40:40" x14ac:dyDescent="0.5">
      <c r="AN583" s="26"/>
    </row>
    <row r="584" spans="40:40" x14ac:dyDescent="0.5">
      <c r="AN584" s="26"/>
    </row>
    <row r="585" spans="40:40" x14ac:dyDescent="0.5">
      <c r="AN585" s="26"/>
    </row>
    <row r="586" spans="40:40" x14ac:dyDescent="0.5">
      <c r="AN586" s="26"/>
    </row>
    <row r="587" spans="40:40" x14ac:dyDescent="0.5">
      <c r="AN587" s="26"/>
    </row>
    <row r="588" spans="40:40" x14ac:dyDescent="0.5">
      <c r="AN588" s="26"/>
    </row>
    <row r="589" spans="40:40" x14ac:dyDescent="0.5">
      <c r="AN589" s="26"/>
    </row>
    <row r="590" spans="40:40" x14ac:dyDescent="0.5">
      <c r="AN590" s="26"/>
    </row>
    <row r="591" spans="40:40" x14ac:dyDescent="0.5">
      <c r="AN591" s="26"/>
    </row>
    <row r="592" spans="40:40" x14ac:dyDescent="0.5">
      <c r="AN592" s="26"/>
    </row>
    <row r="593" spans="40:40" x14ac:dyDescent="0.5">
      <c r="AN593" s="26"/>
    </row>
    <row r="594" spans="40:40" x14ac:dyDescent="0.5">
      <c r="AN594" s="26"/>
    </row>
    <row r="595" spans="40:40" x14ac:dyDescent="0.5">
      <c r="AN595" s="26"/>
    </row>
    <row r="596" spans="40:40" x14ac:dyDescent="0.5">
      <c r="AN596" s="26"/>
    </row>
    <row r="597" spans="40:40" x14ac:dyDescent="0.5">
      <c r="AN597" s="26"/>
    </row>
    <row r="598" spans="40:40" x14ac:dyDescent="0.5">
      <c r="AN598" s="26"/>
    </row>
    <row r="599" spans="40:40" x14ac:dyDescent="0.5">
      <c r="AN599" s="26"/>
    </row>
    <row r="600" spans="40:40" x14ac:dyDescent="0.5">
      <c r="AN600" s="26"/>
    </row>
    <row r="601" spans="40:40" x14ac:dyDescent="0.5">
      <c r="AN601" s="26"/>
    </row>
    <row r="602" spans="40:40" x14ac:dyDescent="0.5">
      <c r="AN602" s="26"/>
    </row>
    <row r="603" spans="40:40" x14ac:dyDescent="0.5">
      <c r="AN603" s="26"/>
    </row>
    <row r="604" spans="40:40" x14ac:dyDescent="0.5">
      <c r="AN604" s="26"/>
    </row>
    <row r="605" spans="40:40" x14ac:dyDescent="0.5">
      <c r="AN605" s="26"/>
    </row>
    <row r="606" spans="40:40" x14ac:dyDescent="0.5">
      <c r="AN606" s="26"/>
    </row>
    <row r="607" spans="40:40" x14ac:dyDescent="0.5">
      <c r="AN607" s="26"/>
    </row>
    <row r="608" spans="40:40" x14ac:dyDescent="0.5">
      <c r="AN608" s="26"/>
    </row>
    <row r="609" spans="40:40" x14ac:dyDescent="0.5">
      <c r="AN609" s="26"/>
    </row>
    <row r="610" spans="40:40" x14ac:dyDescent="0.5">
      <c r="AN610" s="26"/>
    </row>
    <row r="611" spans="40:40" x14ac:dyDescent="0.5">
      <c r="AN611" s="26"/>
    </row>
  </sheetData>
  <mergeCells count="22">
    <mergeCell ref="B3:C3"/>
    <mergeCell ref="AK3:AM3"/>
    <mergeCell ref="S3:U3"/>
    <mergeCell ref="V3:X3"/>
    <mergeCell ref="Y3:AA3"/>
    <mergeCell ref="AB3:AD3"/>
    <mergeCell ref="AE3:AG3"/>
    <mergeCell ref="AH3:AJ3"/>
    <mergeCell ref="D3:F3"/>
    <mergeCell ref="G3:I3"/>
    <mergeCell ref="J3:L3"/>
    <mergeCell ref="M3:O3"/>
    <mergeCell ref="P3:R3"/>
    <mergeCell ref="A106:A125"/>
    <mergeCell ref="A126:A145"/>
    <mergeCell ref="A146:A165"/>
    <mergeCell ref="A166:A185"/>
    <mergeCell ref="A6:A25"/>
    <mergeCell ref="A26:A45"/>
    <mergeCell ref="A46:A65"/>
    <mergeCell ref="A66:A85"/>
    <mergeCell ref="A86:A105"/>
  </mergeCells>
  <pageMargins left="0.7" right="0.7" top="0.75" bottom="0.75" header="0.3" footer="0.3"/>
  <pageSetup paperSize="9" scale="65" orientation="landscape" r:id="rId1"/>
  <ignoredErrors>
    <ignoredError sqref="P6 S6 Y6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B166-54DD-4F43-98A4-94D20B22594B}">
  <dimension ref="A1:O222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D186" sqref="D186:F186"/>
    </sheetView>
  </sheetViews>
  <sheetFormatPr baseColWidth="10" defaultRowHeight="14.25" x14ac:dyDescent="0.45"/>
  <cols>
    <col min="1" max="1" width="4.1328125" customWidth="1"/>
    <col min="2" max="2" width="5.3984375" style="6" bestFit="1" customWidth="1"/>
    <col min="3" max="3" width="6.265625" bestFit="1" customWidth="1"/>
    <col min="4" max="5" width="10" customWidth="1"/>
    <col min="6" max="6" width="13.33203125" customWidth="1"/>
    <col min="7" max="7" width="12.59765625" customWidth="1"/>
    <col min="8" max="8" width="13.3984375" customWidth="1"/>
    <col min="9" max="9" width="12.86328125" style="20" bestFit="1" customWidth="1"/>
    <col min="10" max="10" width="12.86328125" customWidth="1"/>
    <col min="11" max="11" width="7.73046875" bestFit="1" customWidth="1"/>
    <col min="12" max="12" width="13.265625" customWidth="1"/>
  </cols>
  <sheetData>
    <row r="1" spans="1:15" ht="21" customHeight="1" x14ac:dyDescent="0.45">
      <c r="D1" s="296" t="s">
        <v>280</v>
      </c>
      <c r="E1" s="296"/>
      <c r="F1" s="53" t="s">
        <v>2</v>
      </c>
      <c r="G1" s="27">
        <f>SUM(E190)-4970</f>
        <v>4391.2000000000007</v>
      </c>
      <c r="H1" s="27">
        <f>SUM(G194)</f>
        <v>0</v>
      </c>
      <c r="I1" s="297">
        <f>SUM(G1:H1)</f>
        <v>4391.2000000000007</v>
      </c>
      <c r="J1" s="298"/>
      <c r="K1" s="4" t="s">
        <v>12</v>
      </c>
      <c r="L1" s="4"/>
      <c r="N1">
        <v>1E-3</v>
      </c>
    </row>
    <row r="2" spans="1:15" ht="46.5" customHeight="1" x14ac:dyDescent="0.45">
      <c r="B2" s="43" t="s">
        <v>0</v>
      </c>
      <c r="C2" s="44" t="s">
        <v>1</v>
      </c>
      <c r="D2" s="3">
        <v>43809</v>
      </c>
      <c r="E2" s="3">
        <v>43840</v>
      </c>
      <c r="F2" s="50" t="s">
        <v>68</v>
      </c>
      <c r="G2" s="51" t="s">
        <v>276</v>
      </c>
      <c r="H2" s="52" t="s">
        <v>277</v>
      </c>
      <c r="I2" s="21" t="s">
        <v>278</v>
      </c>
      <c r="J2" s="28" t="s">
        <v>335</v>
      </c>
      <c r="K2" s="28" t="s">
        <v>266</v>
      </c>
      <c r="L2" s="28" t="s">
        <v>279</v>
      </c>
      <c r="N2" t="s">
        <v>12</v>
      </c>
    </row>
    <row r="3" spans="1:15" ht="15" customHeight="1" x14ac:dyDescent="0.45">
      <c r="A3" s="293"/>
      <c r="B3" s="5" t="s">
        <v>3</v>
      </c>
      <c r="C3" s="2">
        <v>101</v>
      </c>
      <c r="D3" s="1">
        <v>3016437</v>
      </c>
      <c r="E3" s="1">
        <v>3026899</v>
      </c>
      <c r="F3" s="41">
        <f>(E3-D3)*$N$1</f>
        <v>10.462</v>
      </c>
      <c r="G3" s="22">
        <f>MMULT($G$1,1/$F$183)*F3</f>
        <v>15.815095911480944</v>
      </c>
      <c r="H3" s="45">
        <f>MMULT($H$1,1/180)</f>
        <v>0</v>
      </c>
      <c r="I3" s="42">
        <f>SUM(G3,H3)</f>
        <v>15.815095911480944</v>
      </c>
      <c r="J3" s="30">
        <v>310</v>
      </c>
      <c r="K3" s="216"/>
      <c r="L3" s="27">
        <f t="shared" ref="L3:L67" si="0">SUM(I3,J3,K3)</f>
        <v>325.81509591148097</v>
      </c>
      <c r="N3" t="s">
        <v>12</v>
      </c>
    </row>
    <row r="4" spans="1:15" ht="15" customHeight="1" x14ac:dyDescent="0.45">
      <c r="A4" s="293"/>
      <c r="B4" s="5" t="s">
        <v>3</v>
      </c>
      <c r="C4" s="2">
        <v>102</v>
      </c>
      <c r="D4" s="1">
        <v>1897141</v>
      </c>
      <c r="E4" s="1">
        <v>1906224</v>
      </c>
      <c r="F4" s="41">
        <f t="shared" ref="F4:F67" si="1">(E4-D4)*$N$1</f>
        <v>9.0830000000000002</v>
      </c>
      <c r="G4" s="22">
        <f>MMULT($G$1,1/$F$183)*F4</f>
        <v>13.730502405274462</v>
      </c>
      <c r="H4" s="45">
        <f>MMULT($H$1,1/180)</f>
        <v>0</v>
      </c>
      <c r="I4" s="42">
        <f t="shared" ref="I4:I67" si="2">SUM(G4,H4)</f>
        <v>13.730502405274462</v>
      </c>
      <c r="J4" s="30">
        <f>SUM($J$3)</f>
        <v>310</v>
      </c>
      <c r="K4" s="216"/>
      <c r="L4" s="27">
        <f t="shared" si="0"/>
        <v>323.73050240527448</v>
      </c>
      <c r="N4" t="s">
        <v>12</v>
      </c>
    </row>
    <row r="5" spans="1:15" ht="15" customHeight="1" x14ac:dyDescent="0.45">
      <c r="A5" s="293"/>
      <c r="B5" s="5" t="s">
        <v>3</v>
      </c>
      <c r="C5" s="2">
        <v>103</v>
      </c>
      <c r="D5" s="1">
        <v>2818525</v>
      </c>
      <c r="E5" s="1">
        <v>2829529</v>
      </c>
      <c r="F5" s="41">
        <f t="shared" si="1"/>
        <v>11.004</v>
      </c>
      <c r="G5" s="22">
        <f t="shared" ref="G5:G67" si="3">MMULT($G$1,1/$F$183)*F5</f>
        <v>16.634421277952239</v>
      </c>
      <c r="H5" s="45">
        <f t="shared" ref="H5:H67" si="4">MMULT($H$1,1/180)</f>
        <v>0</v>
      </c>
      <c r="I5" s="42">
        <f t="shared" si="2"/>
        <v>16.634421277952239</v>
      </c>
      <c r="J5" s="30">
        <f t="shared" ref="J5:J68" si="5">SUM($J$3)</f>
        <v>310</v>
      </c>
      <c r="K5" s="216"/>
      <c r="L5" s="27">
        <f t="shared" si="0"/>
        <v>326.63442127795224</v>
      </c>
      <c r="N5" t="s">
        <v>12</v>
      </c>
    </row>
    <row r="6" spans="1:15" ht="15" customHeight="1" x14ac:dyDescent="0.45">
      <c r="A6" s="293"/>
      <c r="B6" s="5" t="s">
        <v>3</v>
      </c>
      <c r="C6" s="2">
        <v>104</v>
      </c>
      <c r="D6" s="1">
        <v>2406764</v>
      </c>
      <c r="E6" s="1">
        <v>2420311</v>
      </c>
      <c r="F6" s="41">
        <f t="shared" si="1"/>
        <v>13.547000000000001</v>
      </c>
      <c r="G6" s="22">
        <f t="shared" si="3"/>
        <v>20.478599150528805</v>
      </c>
      <c r="H6" s="45">
        <f t="shared" si="4"/>
        <v>0</v>
      </c>
      <c r="I6" s="42">
        <f t="shared" si="2"/>
        <v>20.478599150528805</v>
      </c>
      <c r="J6" s="30">
        <f t="shared" si="5"/>
        <v>310</v>
      </c>
      <c r="K6" s="216"/>
      <c r="L6" s="27">
        <f t="shared" si="0"/>
        <v>330.47859915052879</v>
      </c>
      <c r="N6" t="s">
        <v>12</v>
      </c>
      <c r="O6" t="s">
        <v>12</v>
      </c>
    </row>
    <row r="7" spans="1:15" ht="15" customHeight="1" x14ac:dyDescent="0.45">
      <c r="A7" s="293"/>
      <c r="B7" s="5" t="s">
        <v>3</v>
      </c>
      <c r="C7" s="2">
        <v>201</v>
      </c>
      <c r="D7" s="1">
        <v>3536455</v>
      </c>
      <c r="E7" s="1">
        <v>3551262</v>
      </c>
      <c r="F7" s="41">
        <f t="shared" si="1"/>
        <v>14.807</v>
      </c>
      <c r="G7" s="22">
        <f t="shared" si="3"/>
        <v>22.383303877011887</v>
      </c>
      <c r="H7" s="45">
        <f t="shared" si="4"/>
        <v>0</v>
      </c>
      <c r="I7" s="42">
        <f t="shared" si="2"/>
        <v>22.383303877011887</v>
      </c>
      <c r="J7" s="30">
        <f t="shared" si="5"/>
        <v>310</v>
      </c>
      <c r="K7" s="216"/>
      <c r="L7" s="27">
        <f t="shared" si="0"/>
        <v>332.38330387701188</v>
      </c>
      <c r="N7" t="s">
        <v>12</v>
      </c>
    </row>
    <row r="8" spans="1:15" ht="15" customHeight="1" x14ac:dyDescent="0.45">
      <c r="A8" s="293"/>
      <c r="B8" s="261" t="s">
        <v>3</v>
      </c>
      <c r="C8" s="259">
        <v>202</v>
      </c>
      <c r="D8" s="1">
        <v>0</v>
      </c>
      <c r="E8" s="1">
        <v>15268</v>
      </c>
      <c r="F8" s="41">
        <f t="shared" si="1"/>
        <v>15.268000000000001</v>
      </c>
      <c r="G8" s="22">
        <f t="shared" si="3"/>
        <v>23.080183939637838</v>
      </c>
      <c r="H8" s="45">
        <f t="shared" si="4"/>
        <v>0</v>
      </c>
      <c r="I8" s="42">
        <f t="shared" si="2"/>
        <v>23.080183939637838</v>
      </c>
      <c r="J8" s="30">
        <f t="shared" si="5"/>
        <v>310</v>
      </c>
      <c r="K8" s="216"/>
      <c r="L8" s="27">
        <f t="shared" si="0"/>
        <v>333.08018393963783</v>
      </c>
      <c r="N8" t="s">
        <v>12</v>
      </c>
    </row>
    <row r="9" spans="1:15" ht="15" customHeight="1" x14ac:dyDescent="0.45">
      <c r="A9" s="293"/>
      <c r="B9" s="5" t="s">
        <v>3</v>
      </c>
      <c r="C9" s="2">
        <v>203</v>
      </c>
      <c r="D9" s="1">
        <v>4698336</v>
      </c>
      <c r="E9" s="1">
        <v>4724607</v>
      </c>
      <c r="F9" s="41">
        <f t="shared" si="1"/>
        <v>26.271000000000001</v>
      </c>
      <c r="G9" s="22">
        <f t="shared" si="3"/>
        <v>39.713093547172235</v>
      </c>
      <c r="H9" s="45">
        <f t="shared" si="4"/>
        <v>0</v>
      </c>
      <c r="I9" s="42">
        <f t="shared" si="2"/>
        <v>39.713093547172235</v>
      </c>
      <c r="J9" s="30">
        <f t="shared" si="5"/>
        <v>310</v>
      </c>
      <c r="K9" s="216"/>
      <c r="L9" s="27">
        <f t="shared" si="0"/>
        <v>349.71309354717221</v>
      </c>
      <c r="N9" t="s">
        <v>12</v>
      </c>
    </row>
    <row r="10" spans="1:15" ht="15" customHeight="1" x14ac:dyDescent="0.45">
      <c r="A10" s="293"/>
      <c r="B10" s="5" t="s">
        <v>3</v>
      </c>
      <c r="C10" s="2">
        <v>204</v>
      </c>
      <c r="D10" s="1">
        <v>1826542</v>
      </c>
      <c r="E10" s="1">
        <v>1841117</v>
      </c>
      <c r="F10" s="41">
        <f t="shared" si="1"/>
        <v>14.575000000000001</v>
      </c>
      <c r="G10" s="22">
        <f t="shared" si="3"/>
        <v>22.032596340072146</v>
      </c>
      <c r="H10" s="45">
        <f t="shared" si="4"/>
        <v>0</v>
      </c>
      <c r="I10" s="42">
        <f t="shared" si="2"/>
        <v>22.032596340072146</v>
      </c>
      <c r="J10" s="30">
        <f t="shared" si="5"/>
        <v>310</v>
      </c>
      <c r="K10" s="216"/>
      <c r="L10" s="27">
        <f t="shared" si="0"/>
        <v>332.03259634007213</v>
      </c>
      <c r="N10" t="s">
        <v>12</v>
      </c>
    </row>
    <row r="11" spans="1:15" ht="15" customHeight="1" x14ac:dyDescent="0.45">
      <c r="A11" s="293"/>
      <c r="B11" s="5" t="s">
        <v>3</v>
      </c>
      <c r="C11" s="2">
        <v>301</v>
      </c>
      <c r="D11" s="1">
        <v>3932363</v>
      </c>
      <c r="E11" s="1">
        <v>3932830</v>
      </c>
      <c r="F11" s="41">
        <f>(E11-D11)*$N$1</f>
        <v>0.46700000000000003</v>
      </c>
      <c r="G11" s="22">
        <f t="shared" si="3"/>
        <v>0.70595008513301483</v>
      </c>
      <c r="H11" s="45">
        <f t="shared" si="4"/>
        <v>0</v>
      </c>
      <c r="I11" s="42">
        <f t="shared" si="2"/>
        <v>0.70595008513301483</v>
      </c>
      <c r="J11" s="30">
        <f t="shared" si="5"/>
        <v>310</v>
      </c>
      <c r="K11" s="216"/>
      <c r="L11" s="27">
        <f t="shared" si="0"/>
        <v>310.705950085133</v>
      </c>
      <c r="N11" t="s">
        <v>12</v>
      </c>
    </row>
    <row r="12" spans="1:15" ht="15" customHeight="1" x14ac:dyDescent="0.45">
      <c r="A12" s="293"/>
      <c r="B12" s="5" t="s">
        <v>3</v>
      </c>
      <c r="C12" s="2">
        <v>302</v>
      </c>
      <c r="D12" s="1">
        <v>4110458</v>
      </c>
      <c r="E12" s="1">
        <v>4135884</v>
      </c>
      <c r="F12" s="41">
        <f t="shared" si="1"/>
        <v>25.426000000000002</v>
      </c>
      <c r="G12" s="22">
        <f t="shared" si="3"/>
        <v>38.435732044094294</v>
      </c>
      <c r="H12" s="45">
        <f t="shared" si="4"/>
        <v>0</v>
      </c>
      <c r="I12" s="42">
        <f t="shared" si="2"/>
        <v>38.435732044094294</v>
      </c>
      <c r="J12" s="30">
        <f t="shared" si="5"/>
        <v>310</v>
      </c>
      <c r="K12" s="216"/>
      <c r="L12" s="27">
        <f t="shared" si="0"/>
        <v>348.43573204409427</v>
      </c>
      <c r="N12" t="s">
        <v>12</v>
      </c>
    </row>
    <row r="13" spans="1:15" ht="15" customHeight="1" x14ac:dyDescent="0.45">
      <c r="A13" s="293"/>
      <c r="B13" s="5" t="s">
        <v>3</v>
      </c>
      <c r="C13" s="2">
        <v>303</v>
      </c>
      <c r="D13" s="1">
        <v>3454195</v>
      </c>
      <c r="E13" s="1">
        <v>3465907</v>
      </c>
      <c r="F13" s="41">
        <f t="shared" si="1"/>
        <v>11.712</v>
      </c>
      <c r="G13" s="22">
        <f t="shared" si="3"/>
        <v>17.704683933785589</v>
      </c>
      <c r="H13" s="45">
        <f t="shared" si="4"/>
        <v>0</v>
      </c>
      <c r="I13" s="42">
        <f t="shared" si="2"/>
        <v>17.704683933785589</v>
      </c>
      <c r="J13" s="30">
        <f t="shared" si="5"/>
        <v>310</v>
      </c>
      <c r="K13" s="216"/>
      <c r="L13" s="27">
        <f t="shared" si="0"/>
        <v>327.70468393378559</v>
      </c>
      <c r="N13" t="s">
        <v>12</v>
      </c>
    </row>
    <row r="14" spans="1:15" ht="15" customHeight="1" x14ac:dyDescent="0.45">
      <c r="A14" s="293"/>
      <c r="B14" s="5" t="s">
        <v>3</v>
      </c>
      <c r="C14" s="2">
        <v>304</v>
      </c>
      <c r="D14" s="1">
        <v>1537538</v>
      </c>
      <c r="E14" s="1">
        <v>1548883</v>
      </c>
      <c r="F14" s="41">
        <f t="shared" si="1"/>
        <v>11.345000000000001</v>
      </c>
      <c r="G14" s="22">
        <f t="shared" si="3"/>
        <v>17.149900890436946</v>
      </c>
      <c r="H14" s="45">
        <f t="shared" si="4"/>
        <v>0</v>
      </c>
      <c r="I14" s="42">
        <f t="shared" si="2"/>
        <v>17.149900890436946</v>
      </c>
      <c r="J14" s="30">
        <f t="shared" si="5"/>
        <v>310</v>
      </c>
      <c r="K14" s="216"/>
      <c r="L14" s="27">
        <f t="shared" si="0"/>
        <v>327.14990089043692</v>
      </c>
      <c r="N14" t="s">
        <v>12</v>
      </c>
    </row>
    <row r="15" spans="1:15" ht="15" customHeight="1" x14ac:dyDescent="0.45">
      <c r="A15" s="293"/>
      <c r="B15" s="5" t="s">
        <v>3</v>
      </c>
      <c r="C15" s="2">
        <v>401</v>
      </c>
      <c r="D15" s="1">
        <v>2168467</v>
      </c>
      <c r="E15" s="1">
        <v>2175676</v>
      </c>
      <c r="F15" s="41">
        <f t="shared" si="1"/>
        <v>7.2090000000000005</v>
      </c>
      <c r="G15" s="22">
        <f t="shared" si="3"/>
        <v>10.89763204223534</v>
      </c>
      <c r="H15" s="45">
        <f t="shared" si="4"/>
        <v>0</v>
      </c>
      <c r="I15" s="42">
        <f t="shared" si="2"/>
        <v>10.89763204223534</v>
      </c>
      <c r="J15" s="30">
        <f t="shared" si="5"/>
        <v>310</v>
      </c>
      <c r="K15" s="216"/>
      <c r="L15" s="27">
        <f t="shared" si="0"/>
        <v>320.89763204223533</v>
      </c>
      <c r="N15" t="s">
        <v>12</v>
      </c>
    </row>
    <row r="16" spans="1:15" ht="15" customHeight="1" x14ac:dyDescent="0.45">
      <c r="A16" s="293"/>
      <c r="B16" s="5" t="s">
        <v>3</v>
      </c>
      <c r="C16" s="2">
        <v>402</v>
      </c>
      <c r="D16" s="1">
        <v>5490374</v>
      </c>
      <c r="E16" s="1">
        <v>5494545</v>
      </c>
      <c r="F16" s="41">
        <f t="shared" si="1"/>
        <v>4.1710000000000003</v>
      </c>
      <c r="G16" s="22">
        <f t="shared" si="3"/>
        <v>6.3051773128261352</v>
      </c>
      <c r="H16" s="45">
        <f t="shared" si="4"/>
        <v>0</v>
      </c>
      <c r="I16" s="42">
        <f t="shared" si="2"/>
        <v>6.3051773128261352</v>
      </c>
      <c r="J16" s="30">
        <f t="shared" si="5"/>
        <v>310</v>
      </c>
      <c r="K16" s="216"/>
      <c r="L16" s="27">
        <f t="shared" si="0"/>
        <v>316.30517731282612</v>
      </c>
    </row>
    <row r="17" spans="1:12" ht="15" customHeight="1" x14ac:dyDescent="0.45">
      <c r="A17" s="293"/>
      <c r="B17" s="5" t="s">
        <v>3</v>
      </c>
      <c r="C17" s="2">
        <v>403</v>
      </c>
      <c r="D17" s="1">
        <v>2908650</v>
      </c>
      <c r="E17" s="1">
        <v>2919514</v>
      </c>
      <c r="F17" s="41">
        <f t="shared" si="1"/>
        <v>10.864000000000001</v>
      </c>
      <c r="G17" s="22">
        <f t="shared" si="3"/>
        <v>16.422787419454117</v>
      </c>
      <c r="H17" s="45">
        <f t="shared" si="4"/>
        <v>0</v>
      </c>
      <c r="I17" s="42">
        <f t="shared" si="2"/>
        <v>16.422787419454117</v>
      </c>
      <c r="J17" s="30">
        <f t="shared" si="5"/>
        <v>310</v>
      </c>
      <c r="K17" s="216"/>
      <c r="L17" s="27">
        <f t="shared" si="0"/>
        <v>326.4227874194541</v>
      </c>
    </row>
    <row r="18" spans="1:12" ht="15" customHeight="1" x14ac:dyDescent="0.45">
      <c r="A18" s="293"/>
      <c r="B18" s="5" t="s">
        <v>3</v>
      </c>
      <c r="C18" s="2">
        <v>404</v>
      </c>
      <c r="D18" s="1">
        <v>2516843</v>
      </c>
      <c r="E18" s="1">
        <v>2533804</v>
      </c>
      <c r="F18" s="41">
        <f t="shared" si="1"/>
        <v>16.961000000000002</v>
      </c>
      <c r="G18" s="22">
        <f t="shared" si="3"/>
        <v>25.63944195704725</v>
      </c>
      <c r="H18" s="45">
        <f t="shared" si="4"/>
        <v>0</v>
      </c>
      <c r="I18" s="42">
        <f t="shared" si="2"/>
        <v>25.63944195704725</v>
      </c>
      <c r="J18" s="30">
        <f t="shared" si="5"/>
        <v>310</v>
      </c>
      <c r="K18" s="216"/>
      <c r="L18" s="27">
        <f t="shared" si="0"/>
        <v>335.63944195704727</v>
      </c>
    </row>
    <row r="19" spans="1:12" ht="15" customHeight="1" x14ac:dyDescent="0.45">
      <c r="A19" s="293"/>
      <c r="B19" s="5" t="s">
        <v>3</v>
      </c>
      <c r="C19" s="2">
        <v>501</v>
      </c>
      <c r="D19" s="1">
        <v>3684803</v>
      </c>
      <c r="E19" s="1">
        <v>3707300</v>
      </c>
      <c r="F19" s="41">
        <f t="shared" si="1"/>
        <v>22.497</v>
      </c>
      <c r="G19" s="22">
        <f t="shared" si="3"/>
        <v>34.008049390230049</v>
      </c>
      <c r="H19" s="45">
        <f t="shared" si="4"/>
        <v>0</v>
      </c>
      <c r="I19" s="42">
        <f t="shared" si="2"/>
        <v>34.008049390230049</v>
      </c>
      <c r="J19" s="30">
        <f t="shared" si="5"/>
        <v>310</v>
      </c>
      <c r="K19" s="216"/>
      <c r="L19" s="27">
        <f t="shared" si="0"/>
        <v>344.00804939023004</v>
      </c>
    </row>
    <row r="20" spans="1:12" ht="15" customHeight="1" x14ac:dyDescent="0.45">
      <c r="A20" s="293"/>
      <c r="B20" s="5" t="s">
        <v>3</v>
      </c>
      <c r="C20" s="2">
        <v>502</v>
      </c>
      <c r="D20" s="1">
        <v>5458528</v>
      </c>
      <c r="E20" s="1">
        <v>5483685</v>
      </c>
      <c r="F20" s="41">
        <f t="shared" si="1"/>
        <v>25.157</v>
      </c>
      <c r="G20" s="22">
        <f t="shared" si="3"/>
        <v>38.029092701694331</v>
      </c>
      <c r="H20" s="45">
        <f t="shared" si="4"/>
        <v>0</v>
      </c>
      <c r="I20" s="42">
        <f t="shared" si="2"/>
        <v>38.029092701694331</v>
      </c>
      <c r="J20" s="30">
        <f t="shared" si="5"/>
        <v>310</v>
      </c>
      <c r="K20" s="216"/>
      <c r="L20" s="27">
        <f t="shared" si="0"/>
        <v>348.02909270169431</v>
      </c>
    </row>
    <row r="21" spans="1:12" ht="15" customHeight="1" x14ac:dyDescent="0.45">
      <c r="A21" s="293"/>
      <c r="B21" s="5" t="s">
        <v>3</v>
      </c>
      <c r="C21" s="2">
        <v>503</v>
      </c>
      <c r="D21" s="1">
        <v>1788536</v>
      </c>
      <c r="E21" s="1">
        <v>1801474</v>
      </c>
      <c r="F21" s="41">
        <f t="shared" si="1"/>
        <v>12.938000000000001</v>
      </c>
      <c r="G21" s="22">
        <f t="shared" si="3"/>
        <v>19.557991866061982</v>
      </c>
      <c r="H21" s="45">
        <f t="shared" si="4"/>
        <v>0</v>
      </c>
      <c r="I21" s="42">
        <f t="shared" si="2"/>
        <v>19.557991866061982</v>
      </c>
      <c r="J21" s="30">
        <f t="shared" si="5"/>
        <v>310</v>
      </c>
      <c r="K21" s="216"/>
      <c r="L21" s="27">
        <f t="shared" si="0"/>
        <v>329.55799186606197</v>
      </c>
    </row>
    <row r="22" spans="1:12" ht="15.75" customHeight="1" x14ac:dyDescent="0.45">
      <c r="A22" s="293"/>
      <c r="B22" s="5" t="s">
        <v>3</v>
      </c>
      <c r="C22" s="2">
        <v>504</v>
      </c>
      <c r="D22" s="1">
        <v>273601</v>
      </c>
      <c r="E22" s="1">
        <v>276786</v>
      </c>
      <c r="F22" s="41">
        <f t="shared" si="1"/>
        <v>3.1850000000000001</v>
      </c>
      <c r="G22" s="22">
        <f t="shared" si="3"/>
        <v>4.8146702808322317</v>
      </c>
      <c r="H22" s="45">
        <f t="shared" si="4"/>
        <v>0</v>
      </c>
      <c r="I22" s="42">
        <f t="shared" si="2"/>
        <v>4.8146702808322317</v>
      </c>
      <c r="J22" s="30">
        <f t="shared" si="5"/>
        <v>310</v>
      </c>
      <c r="K22" s="216"/>
      <c r="L22" s="27">
        <f t="shared" si="0"/>
        <v>314.81467028083222</v>
      </c>
    </row>
    <row r="23" spans="1:12" ht="15" customHeight="1" x14ac:dyDescent="0.45">
      <c r="A23" s="294"/>
      <c r="B23" s="5" t="s">
        <v>4</v>
      </c>
      <c r="C23" s="2">
        <v>101</v>
      </c>
      <c r="D23" s="1">
        <v>75369</v>
      </c>
      <c r="E23" s="1">
        <v>76620</v>
      </c>
      <c r="F23" s="41">
        <f>(E23-D23)*0.01</f>
        <v>12.51</v>
      </c>
      <c r="G23" s="22">
        <f t="shared" si="3"/>
        <v>18.910996927224872</v>
      </c>
      <c r="H23" s="45">
        <f t="shared" si="4"/>
        <v>0</v>
      </c>
      <c r="I23" s="42">
        <f t="shared" si="2"/>
        <v>18.910996927224872</v>
      </c>
      <c r="J23" s="30">
        <f t="shared" si="5"/>
        <v>310</v>
      </c>
      <c r="K23" s="216"/>
      <c r="L23" s="27">
        <f t="shared" si="0"/>
        <v>328.91099692722486</v>
      </c>
    </row>
    <row r="24" spans="1:12" ht="15" customHeight="1" x14ac:dyDescent="0.45">
      <c r="A24" s="294"/>
      <c r="B24" s="5" t="s">
        <v>4</v>
      </c>
      <c r="C24" s="2">
        <v>102</v>
      </c>
      <c r="D24" s="1">
        <v>3270769</v>
      </c>
      <c r="E24" s="1">
        <v>3307784</v>
      </c>
      <c r="F24" s="41">
        <f t="shared" si="1"/>
        <v>37.015000000000001</v>
      </c>
      <c r="G24" s="22">
        <f t="shared" si="3"/>
        <v>55.954480516485106</v>
      </c>
      <c r="H24" s="45">
        <f t="shared" si="4"/>
        <v>0</v>
      </c>
      <c r="I24" s="42">
        <f t="shared" si="2"/>
        <v>55.954480516485106</v>
      </c>
      <c r="J24" s="30">
        <f t="shared" si="5"/>
        <v>310</v>
      </c>
      <c r="K24" s="216"/>
      <c r="L24" s="27">
        <f t="shared" si="0"/>
        <v>365.95448051648509</v>
      </c>
    </row>
    <row r="25" spans="1:12" ht="15" customHeight="1" x14ac:dyDescent="0.45">
      <c r="A25" s="294"/>
      <c r="B25" s="5" t="s">
        <v>4</v>
      </c>
      <c r="C25" s="2">
        <v>103</v>
      </c>
      <c r="D25" s="1">
        <v>3323056</v>
      </c>
      <c r="E25" s="1">
        <v>3342857</v>
      </c>
      <c r="F25" s="41">
        <f t="shared" si="1"/>
        <v>19.801000000000002</v>
      </c>
      <c r="G25" s="22">
        <f t="shared" si="3"/>
        <v>29.932585943723399</v>
      </c>
      <c r="H25" s="45">
        <f t="shared" si="4"/>
        <v>0</v>
      </c>
      <c r="I25" s="42">
        <f t="shared" si="2"/>
        <v>29.932585943723399</v>
      </c>
      <c r="J25" s="30">
        <f t="shared" si="5"/>
        <v>310</v>
      </c>
      <c r="K25" s="216"/>
      <c r="L25" s="27">
        <f t="shared" si="0"/>
        <v>339.93258594372338</v>
      </c>
    </row>
    <row r="26" spans="1:12" ht="15" customHeight="1" x14ac:dyDescent="0.45">
      <c r="A26" s="294"/>
      <c r="B26" s="5" t="s">
        <v>4</v>
      </c>
      <c r="C26" s="2">
        <v>104</v>
      </c>
      <c r="D26" s="1">
        <v>5145380</v>
      </c>
      <c r="E26" s="1">
        <v>5164859</v>
      </c>
      <c r="F26" s="41">
        <f t="shared" si="1"/>
        <v>19.478999999999999</v>
      </c>
      <c r="G26" s="22">
        <f t="shared" si="3"/>
        <v>29.445828069177718</v>
      </c>
      <c r="H26" s="45">
        <f t="shared" si="4"/>
        <v>0</v>
      </c>
      <c r="I26" s="42">
        <f t="shared" si="2"/>
        <v>29.445828069177718</v>
      </c>
      <c r="J26" s="30">
        <f t="shared" si="5"/>
        <v>310</v>
      </c>
      <c r="K26" s="216"/>
      <c r="L26" s="27">
        <f t="shared" si="0"/>
        <v>339.44582806917771</v>
      </c>
    </row>
    <row r="27" spans="1:12" ht="15" customHeight="1" x14ac:dyDescent="0.45">
      <c r="A27" s="294"/>
      <c r="B27" s="5" t="s">
        <v>4</v>
      </c>
      <c r="C27" s="2">
        <v>201</v>
      </c>
      <c r="D27" s="1">
        <v>2558097</v>
      </c>
      <c r="E27" s="1">
        <v>2585390</v>
      </c>
      <c r="F27" s="41">
        <f t="shared" si="1"/>
        <v>27.292999999999999</v>
      </c>
      <c r="G27" s="22">
        <f t="shared" si="3"/>
        <v>41.258020714208506</v>
      </c>
      <c r="H27" s="45">
        <f t="shared" si="4"/>
        <v>0</v>
      </c>
      <c r="I27" s="42">
        <f t="shared" si="2"/>
        <v>41.258020714208506</v>
      </c>
      <c r="J27" s="30">
        <f t="shared" si="5"/>
        <v>310</v>
      </c>
      <c r="K27" s="216"/>
      <c r="L27" s="27">
        <f t="shared" si="0"/>
        <v>351.2580207142085</v>
      </c>
    </row>
    <row r="28" spans="1:12" ht="15" customHeight="1" x14ac:dyDescent="0.45">
      <c r="A28" s="294"/>
      <c r="B28" s="5" t="s">
        <v>4</v>
      </c>
      <c r="C28" s="2">
        <v>202</v>
      </c>
      <c r="D28" s="1">
        <v>2474018</v>
      </c>
      <c r="E28" s="1">
        <v>2486155</v>
      </c>
      <c r="F28" s="41">
        <f t="shared" si="1"/>
        <v>12.137</v>
      </c>
      <c r="G28" s="22">
        <f t="shared" si="3"/>
        <v>18.347143861369169</v>
      </c>
      <c r="H28" s="45">
        <f t="shared" si="4"/>
        <v>0</v>
      </c>
      <c r="I28" s="42">
        <f t="shared" si="2"/>
        <v>18.347143861369169</v>
      </c>
      <c r="J28" s="30">
        <f t="shared" si="5"/>
        <v>310</v>
      </c>
      <c r="K28" s="216"/>
      <c r="L28" s="27">
        <f t="shared" si="0"/>
        <v>328.34714386136915</v>
      </c>
    </row>
    <row r="29" spans="1:12" ht="15" customHeight="1" x14ac:dyDescent="0.45">
      <c r="A29" s="294"/>
      <c r="B29" s="5" t="s">
        <v>4</v>
      </c>
      <c r="C29" s="2">
        <v>203</v>
      </c>
      <c r="D29" s="1">
        <v>2342834</v>
      </c>
      <c r="E29" s="1">
        <v>2356848</v>
      </c>
      <c r="F29" s="41">
        <f t="shared" si="1"/>
        <v>14.014000000000001</v>
      </c>
      <c r="G29" s="22">
        <f t="shared" si="3"/>
        <v>21.184549235661819</v>
      </c>
      <c r="H29" s="45">
        <f t="shared" si="4"/>
        <v>0</v>
      </c>
      <c r="I29" s="42">
        <f t="shared" si="2"/>
        <v>21.184549235661819</v>
      </c>
      <c r="J29" s="30">
        <f t="shared" si="5"/>
        <v>310</v>
      </c>
      <c r="K29" s="216"/>
      <c r="L29" s="27">
        <f t="shared" si="0"/>
        <v>331.18454923566185</v>
      </c>
    </row>
    <row r="30" spans="1:12" ht="15" customHeight="1" x14ac:dyDescent="0.45">
      <c r="A30" s="294"/>
      <c r="B30" s="5" t="s">
        <v>4</v>
      </c>
      <c r="C30" s="2">
        <v>204</v>
      </c>
      <c r="D30" s="1">
        <v>2673938</v>
      </c>
      <c r="E30" s="1">
        <v>2689694</v>
      </c>
      <c r="F30" s="41">
        <f t="shared" si="1"/>
        <v>15.756</v>
      </c>
      <c r="G30" s="22">
        <f t="shared" si="3"/>
        <v>23.817879103545572</v>
      </c>
      <c r="H30" s="45">
        <f t="shared" si="4"/>
        <v>0</v>
      </c>
      <c r="I30" s="42">
        <f t="shared" si="2"/>
        <v>23.817879103545572</v>
      </c>
      <c r="J30" s="30">
        <f t="shared" si="5"/>
        <v>310</v>
      </c>
      <c r="K30" s="216"/>
      <c r="L30" s="27">
        <f t="shared" si="0"/>
        <v>333.81787910354558</v>
      </c>
    </row>
    <row r="31" spans="1:12" ht="15" customHeight="1" x14ac:dyDescent="0.45">
      <c r="A31" s="294"/>
      <c r="B31" s="5" t="s">
        <v>4</v>
      </c>
      <c r="C31" s="2">
        <v>301</v>
      </c>
      <c r="D31" s="1">
        <v>4125128</v>
      </c>
      <c r="E31" s="1">
        <v>4138979</v>
      </c>
      <c r="F31" s="41">
        <f t="shared" si="1"/>
        <v>13.851000000000001</v>
      </c>
      <c r="G31" s="22">
        <f t="shared" si="3"/>
        <v>20.938146957553297</v>
      </c>
      <c r="H31" s="45">
        <f t="shared" si="4"/>
        <v>0</v>
      </c>
      <c r="I31" s="42">
        <f t="shared" si="2"/>
        <v>20.938146957553297</v>
      </c>
      <c r="J31" s="30">
        <f t="shared" si="5"/>
        <v>310</v>
      </c>
      <c r="K31" s="216"/>
      <c r="L31" s="27">
        <f t="shared" si="0"/>
        <v>330.93814695755327</v>
      </c>
    </row>
    <row r="32" spans="1:12" ht="15" customHeight="1" x14ac:dyDescent="0.45">
      <c r="A32" s="294"/>
      <c r="B32" s="5" t="s">
        <v>4</v>
      </c>
      <c r="C32" s="2">
        <v>302</v>
      </c>
      <c r="D32" s="1">
        <v>2442797</v>
      </c>
      <c r="E32" s="1">
        <v>2458884</v>
      </c>
      <c r="F32" s="41">
        <f t="shared" si="1"/>
        <v>16.087</v>
      </c>
      <c r="G32" s="22">
        <f t="shared" si="3"/>
        <v>24.31824201185184</v>
      </c>
      <c r="H32" s="45">
        <f t="shared" si="4"/>
        <v>0</v>
      </c>
      <c r="I32" s="42">
        <f t="shared" si="2"/>
        <v>24.31824201185184</v>
      </c>
      <c r="J32" s="30">
        <f t="shared" si="5"/>
        <v>310</v>
      </c>
      <c r="K32" s="216"/>
      <c r="L32" s="27">
        <f t="shared" si="0"/>
        <v>334.31824201185185</v>
      </c>
    </row>
    <row r="33" spans="1:12" ht="15" customHeight="1" x14ac:dyDescent="0.45">
      <c r="A33" s="294"/>
      <c r="B33" s="5" t="s">
        <v>4</v>
      </c>
      <c r="C33" s="2">
        <v>303</v>
      </c>
      <c r="D33" s="1">
        <v>106778</v>
      </c>
      <c r="E33" s="1">
        <v>107454</v>
      </c>
      <c r="F33" s="41">
        <f>(E33-D33)*0.01</f>
        <v>6.76</v>
      </c>
      <c r="G33" s="22">
        <f t="shared" si="3"/>
        <v>10.218892024623512</v>
      </c>
      <c r="H33" s="45">
        <f t="shared" si="4"/>
        <v>0</v>
      </c>
      <c r="I33" s="42">
        <f t="shared" si="2"/>
        <v>10.218892024623512</v>
      </c>
      <c r="J33" s="30">
        <f t="shared" si="5"/>
        <v>310</v>
      </c>
      <c r="K33" s="216"/>
      <c r="L33" s="27">
        <f t="shared" si="0"/>
        <v>320.21889202462353</v>
      </c>
    </row>
    <row r="34" spans="1:12" ht="15" customHeight="1" x14ac:dyDescent="0.45">
      <c r="A34" s="294"/>
      <c r="B34" s="5" t="s">
        <v>4</v>
      </c>
      <c r="C34" s="2">
        <v>304</v>
      </c>
      <c r="D34" s="1">
        <v>3201791</v>
      </c>
      <c r="E34" s="1">
        <v>3230482</v>
      </c>
      <c r="F34" s="41">
        <f t="shared" si="1"/>
        <v>28.690999999999999</v>
      </c>
      <c r="G34" s="22">
        <f t="shared" si="3"/>
        <v>43.371335958354017</v>
      </c>
      <c r="H34" s="45">
        <f t="shared" si="4"/>
        <v>0</v>
      </c>
      <c r="I34" s="42">
        <f t="shared" si="2"/>
        <v>43.371335958354017</v>
      </c>
      <c r="J34" s="30">
        <f t="shared" si="5"/>
        <v>310</v>
      </c>
      <c r="K34" s="216"/>
      <c r="L34" s="27">
        <f t="shared" si="0"/>
        <v>353.371335958354</v>
      </c>
    </row>
    <row r="35" spans="1:12" ht="15" customHeight="1" x14ac:dyDescent="0.45">
      <c r="A35" s="294"/>
      <c r="B35" s="5" t="s">
        <v>4</v>
      </c>
      <c r="C35" s="2">
        <v>401</v>
      </c>
      <c r="D35" s="1">
        <v>3178352</v>
      </c>
      <c r="E35" s="1">
        <v>3197084</v>
      </c>
      <c r="F35" s="41">
        <f t="shared" si="1"/>
        <v>18.731999999999999</v>
      </c>
      <c r="G35" s="22">
        <f t="shared" si="3"/>
        <v>28.316610267048464</v>
      </c>
      <c r="H35" s="45">
        <f t="shared" si="4"/>
        <v>0</v>
      </c>
      <c r="I35" s="42">
        <f t="shared" si="2"/>
        <v>28.316610267048464</v>
      </c>
      <c r="J35" s="30">
        <f t="shared" si="5"/>
        <v>310</v>
      </c>
      <c r="K35" s="216"/>
      <c r="L35" s="27">
        <f t="shared" si="0"/>
        <v>338.31661026704847</v>
      </c>
    </row>
    <row r="36" spans="1:12" ht="15" customHeight="1" x14ac:dyDescent="0.45">
      <c r="A36" s="294"/>
      <c r="B36" s="5" t="s">
        <v>4</v>
      </c>
      <c r="C36" s="2">
        <v>402</v>
      </c>
      <c r="D36" s="1">
        <v>1217524</v>
      </c>
      <c r="E36" s="1">
        <v>1227609</v>
      </c>
      <c r="F36" s="41">
        <f t="shared" si="1"/>
        <v>10.085000000000001</v>
      </c>
      <c r="G36" s="22">
        <f t="shared" si="3"/>
        <v>15.245196163953866</v>
      </c>
      <c r="H36" s="45">
        <f t="shared" si="4"/>
        <v>0</v>
      </c>
      <c r="I36" s="42">
        <f t="shared" si="2"/>
        <v>15.245196163953866</v>
      </c>
      <c r="J36" s="30">
        <f t="shared" si="5"/>
        <v>310</v>
      </c>
      <c r="K36" s="216"/>
      <c r="L36" s="27">
        <f t="shared" si="0"/>
        <v>325.24519616395389</v>
      </c>
    </row>
    <row r="37" spans="1:12" ht="15" customHeight="1" x14ac:dyDescent="0.45">
      <c r="A37" s="294"/>
      <c r="B37" s="5" t="s">
        <v>4</v>
      </c>
      <c r="C37" s="2">
        <v>403</v>
      </c>
      <c r="D37" s="1">
        <v>1455722</v>
      </c>
      <c r="E37" s="1">
        <v>1471030</v>
      </c>
      <c r="F37" s="41">
        <f t="shared" si="1"/>
        <v>15.308</v>
      </c>
      <c r="G37" s="22">
        <f t="shared" si="3"/>
        <v>23.140650756351587</v>
      </c>
      <c r="H37" s="45">
        <f t="shared" si="4"/>
        <v>0</v>
      </c>
      <c r="I37" s="42">
        <f t="shared" si="2"/>
        <v>23.140650756351587</v>
      </c>
      <c r="J37" s="30">
        <f t="shared" si="5"/>
        <v>310</v>
      </c>
      <c r="K37" s="216"/>
      <c r="L37" s="27">
        <f t="shared" si="0"/>
        <v>333.14065075635159</v>
      </c>
    </row>
    <row r="38" spans="1:12" ht="15" customHeight="1" x14ac:dyDescent="0.45">
      <c r="A38" s="294"/>
      <c r="B38" s="5" t="s">
        <v>4</v>
      </c>
      <c r="C38" s="2">
        <v>404</v>
      </c>
      <c r="D38" s="1">
        <v>3667837</v>
      </c>
      <c r="E38" s="1">
        <v>3691234</v>
      </c>
      <c r="F38" s="41">
        <f t="shared" si="1"/>
        <v>23.397000000000002</v>
      </c>
      <c r="G38" s="22">
        <f t="shared" si="3"/>
        <v>35.368552766289397</v>
      </c>
      <c r="H38" s="45">
        <f t="shared" si="4"/>
        <v>0</v>
      </c>
      <c r="I38" s="42">
        <f t="shared" si="2"/>
        <v>35.368552766289397</v>
      </c>
      <c r="J38" s="30">
        <f t="shared" si="5"/>
        <v>310</v>
      </c>
      <c r="K38" s="216"/>
      <c r="L38" s="27">
        <f t="shared" si="0"/>
        <v>345.36855276628938</v>
      </c>
    </row>
    <row r="39" spans="1:12" ht="15" customHeight="1" x14ac:dyDescent="0.45">
      <c r="A39" s="294"/>
      <c r="B39" s="5" t="s">
        <v>4</v>
      </c>
      <c r="C39" s="2">
        <v>501</v>
      </c>
      <c r="D39" s="262">
        <v>4640078</v>
      </c>
      <c r="E39" s="1">
        <v>4674387</v>
      </c>
      <c r="F39" s="41">
        <f t="shared" si="1"/>
        <v>34.308999999999997</v>
      </c>
      <c r="G39" s="22">
        <f t="shared" si="3"/>
        <v>51.863900365800006</v>
      </c>
      <c r="H39" s="45">
        <f t="shared" si="4"/>
        <v>0</v>
      </c>
      <c r="I39" s="42">
        <f t="shared" si="2"/>
        <v>51.863900365800006</v>
      </c>
      <c r="J39" s="30">
        <f t="shared" si="5"/>
        <v>310</v>
      </c>
      <c r="K39" s="216"/>
      <c r="L39" s="27">
        <f t="shared" si="0"/>
        <v>361.86390036580002</v>
      </c>
    </row>
    <row r="40" spans="1:12" ht="15" customHeight="1" x14ac:dyDescent="0.45">
      <c r="A40" s="294"/>
      <c r="B40" s="5" t="s">
        <v>4</v>
      </c>
      <c r="C40" s="2">
        <v>502</v>
      </c>
      <c r="D40" s="1">
        <v>6508474</v>
      </c>
      <c r="E40" s="1">
        <v>6525389</v>
      </c>
      <c r="F40" s="41">
        <f t="shared" si="1"/>
        <v>16.914999999999999</v>
      </c>
      <c r="G40" s="22">
        <f t="shared" si="3"/>
        <v>25.569905117826433</v>
      </c>
      <c r="H40" s="45">
        <f t="shared" si="4"/>
        <v>0</v>
      </c>
      <c r="I40" s="42">
        <f t="shared" si="2"/>
        <v>25.569905117826433</v>
      </c>
      <c r="J40" s="30">
        <f t="shared" si="5"/>
        <v>310</v>
      </c>
      <c r="K40" s="216"/>
      <c r="L40" s="27">
        <f t="shared" si="0"/>
        <v>335.56990511782641</v>
      </c>
    </row>
    <row r="41" spans="1:12" ht="15" customHeight="1" x14ac:dyDescent="0.45">
      <c r="A41" s="294"/>
      <c r="B41" s="5" t="s">
        <v>4</v>
      </c>
      <c r="C41" s="2">
        <v>503</v>
      </c>
      <c r="D41" s="1">
        <v>3563062</v>
      </c>
      <c r="E41" s="1">
        <v>3589692</v>
      </c>
      <c r="F41" s="41">
        <f t="shared" si="1"/>
        <v>26.63</v>
      </c>
      <c r="G41" s="22">
        <f t="shared" si="3"/>
        <v>40.255783227178121</v>
      </c>
      <c r="H41" s="45">
        <f t="shared" si="4"/>
        <v>0</v>
      </c>
      <c r="I41" s="42">
        <f t="shared" si="2"/>
        <v>40.255783227178121</v>
      </c>
      <c r="J41" s="30">
        <f t="shared" si="5"/>
        <v>310</v>
      </c>
      <c r="K41" s="216"/>
      <c r="L41" s="27">
        <f t="shared" si="0"/>
        <v>350.25578322717814</v>
      </c>
    </row>
    <row r="42" spans="1:12" ht="15.75" customHeight="1" x14ac:dyDescent="0.45">
      <c r="A42" s="294"/>
      <c r="B42" s="5" t="s">
        <v>4</v>
      </c>
      <c r="C42" s="2">
        <v>504</v>
      </c>
      <c r="D42" s="1">
        <v>2912342</v>
      </c>
      <c r="E42" s="1">
        <v>2919557</v>
      </c>
      <c r="F42" s="41">
        <f t="shared" si="1"/>
        <v>7.2149999999999999</v>
      </c>
      <c r="G42" s="22">
        <f t="shared" si="3"/>
        <v>10.906702064742403</v>
      </c>
      <c r="H42" s="45">
        <f t="shared" si="4"/>
        <v>0</v>
      </c>
      <c r="I42" s="42">
        <f t="shared" si="2"/>
        <v>10.906702064742403</v>
      </c>
      <c r="J42" s="30">
        <f t="shared" si="5"/>
        <v>310</v>
      </c>
      <c r="K42" s="216"/>
      <c r="L42" s="27">
        <f t="shared" si="0"/>
        <v>320.90670206474238</v>
      </c>
    </row>
    <row r="43" spans="1:12" ht="15" customHeight="1" x14ac:dyDescent="0.45">
      <c r="A43" s="293"/>
      <c r="B43" s="5" t="s">
        <v>5</v>
      </c>
      <c r="C43" s="2">
        <v>101</v>
      </c>
      <c r="D43" s="1">
        <v>24018</v>
      </c>
      <c r="E43" s="1">
        <v>24787</v>
      </c>
      <c r="F43" s="41">
        <f>(E43-D43)*0.01</f>
        <v>7.69</v>
      </c>
      <c r="G43" s="22">
        <f t="shared" si="3"/>
        <v>11.624745513218167</v>
      </c>
      <c r="H43" s="45">
        <f t="shared" si="4"/>
        <v>0</v>
      </c>
      <c r="I43" s="42">
        <f t="shared" si="2"/>
        <v>11.624745513218167</v>
      </c>
      <c r="J43" s="30">
        <f t="shared" si="5"/>
        <v>310</v>
      </c>
      <c r="K43" s="216"/>
      <c r="L43" s="27">
        <f t="shared" si="0"/>
        <v>321.62474551321816</v>
      </c>
    </row>
    <row r="44" spans="1:12" ht="15" customHeight="1" x14ac:dyDescent="0.45">
      <c r="A44" s="293"/>
      <c r="B44" s="5" t="s">
        <v>5</v>
      </c>
      <c r="C44" s="2">
        <v>102</v>
      </c>
      <c r="D44" s="1">
        <v>2761044</v>
      </c>
      <c r="E44" s="1">
        <v>2793627</v>
      </c>
      <c r="F44" s="41">
        <f t="shared" si="1"/>
        <v>32.582999999999998</v>
      </c>
      <c r="G44" s="22">
        <f t="shared" si="3"/>
        <v>49.254757224601754</v>
      </c>
      <c r="H44" s="45">
        <f t="shared" si="4"/>
        <v>0</v>
      </c>
      <c r="I44" s="42">
        <f t="shared" si="2"/>
        <v>49.254757224601754</v>
      </c>
      <c r="J44" s="30">
        <f t="shared" si="5"/>
        <v>310</v>
      </c>
      <c r="K44" s="216"/>
      <c r="L44" s="27">
        <f t="shared" si="0"/>
        <v>359.25475722460175</v>
      </c>
    </row>
    <row r="45" spans="1:12" ht="15" customHeight="1" x14ac:dyDescent="0.45">
      <c r="A45" s="293"/>
      <c r="B45" s="5" t="s">
        <v>5</v>
      </c>
      <c r="C45" s="2">
        <v>103</v>
      </c>
      <c r="D45" s="1">
        <v>974159</v>
      </c>
      <c r="E45" s="1">
        <v>976923</v>
      </c>
      <c r="F45" s="41">
        <f t="shared" si="1"/>
        <v>2.7640000000000002</v>
      </c>
      <c r="G45" s="22">
        <f t="shared" si="3"/>
        <v>4.1782570349200281</v>
      </c>
      <c r="H45" s="45">
        <f t="shared" si="4"/>
        <v>0</v>
      </c>
      <c r="I45" s="42">
        <f t="shared" si="2"/>
        <v>4.1782570349200281</v>
      </c>
      <c r="J45" s="30">
        <f t="shared" si="5"/>
        <v>310</v>
      </c>
      <c r="K45" s="216"/>
      <c r="L45" s="27">
        <f t="shared" si="0"/>
        <v>314.17825703492002</v>
      </c>
    </row>
    <row r="46" spans="1:12" ht="15" customHeight="1" x14ac:dyDescent="0.45">
      <c r="A46" s="293"/>
      <c r="B46" s="5" t="s">
        <v>5</v>
      </c>
      <c r="C46" s="2">
        <v>104</v>
      </c>
      <c r="D46" s="1">
        <v>4105019</v>
      </c>
      <c r="E46" s="1">
        <v>4120083</v>
      </c>
      <c r="F46" s="41">
        <f t="shared" si="1"/>
        <v>15.064</v>
      </c>
      <c r="G46" s="22">
        <f t="shared" si="3"/>
        <v>22.771803174397721</v>
      </c>
      <c r="H46" s="45">
        <f t="shared" si="4"/>
        <v>0</v>
      </c>
      <c r="I46" s="42">
        <f t="shared" si="2"/>
        <v>22.771803174397721</v>
      </c>
      <c r="J46" s="30">
        <f t="shared" si="5"/>
        <v>310</v>
      </c>
      <c r="K46" s="216"/>
      <c r="L46" s="27">
        <f t="shared" si="0"/>
        <v>332.77180317439775</v>
      </c>
    </row>
    <row r="47" spans="1:12" ht="15" customHeight="1" x14ac:dyDescent="0.45">
      <c r="A47" s="293"/>
      <c r="B47" s="5" t="s">
        <v>5</v>
      </c>
      <c r="C47" s="2">
        <v>201</v>
      </c>
      <c r="D47" s="1">
        <v>3778098</v>
      </c>
      <c r="E47" s="1">
        <v>3810499</v>
      </c>
      <c r="F47" s="41">
        <f t="shared" si="1"/>
        <v>32.401000000000003</v>
      </c>
      <c r="G47" s="22">
        <f t="shared" si="3"/>
        <v>48.979633208554212</v>
      </c>
      <c r="H47" s="45">
        <f t="shared" si="4"/>
        <v>0</v>
      </c>
      <c r="I47" s="42">
        <f t="shared" si="2"/>
        <v>48.979633208554212</v>
      </c>
      <c r="J47" s="30">
        <f t="shared" si="5"/>
        <v>310</v>
      </c>
      <c r="K47" s="216"/>
      <c r="L47" s="27">
        <f t="shared" si="0"/>
        <v>358.97963320855422</v>
      </c>
    </row>
    <row r="48" spans="1:12" ht="15" customHeight="1" x14ac:dyDescent="0.45">
      <c r="A48" s="293"/>
      <c r="B48" s="5" t="s">
        <v>5</v>
      </c>
      <c r="C48" s="2">
        <v>202</v>
      </c>
      <c r="D48" s="1">
        <v>2813647</v>
      </c>
      <c r="E48" s="1">
        <v>2841800</v>
      </c>
      <c r="F48" s="41">
        <f t="shared" si="1"/>
        <v>28.153000000000002</v>
      </c>
      <c r="G48" s="22">
        <f t="shared" si="3"/>
        <v>42.558057273554105</v>
      </c>
      <c r="H48" s="45">
        <f t="shared" si="4"/>
        <v>0</v>
      </c>
      <c r="I48" s="42">
        <f t="shared" si="2"/>
        <v>42.558057273554105</v>
      </c>
      <c r="J48" s="30">
        <f t="shared" si="5"/>
        <v>310</v>
      </c>
      <c r="K48" s="216"/>
      <c r="L48" s="27">
        <f t="shared" si="0"/>
        <v>352.55805727355408</v>
      </c>
    </row>
    <row r="49" spans="1:12" ht="15" customHeight="1" x14ac:dyDescent="0.45">
      <c r="A49" s="293"/>
      <c r="B49" s="5" t="s">
        <v>5</v>
      </c>
      <c r="C49" s="2">
        <v>203</v>
      </c>
      <c r="D49" s="1">
        <v>2282394</v>
      </c>
      <c r="E49" s="1">
        <v>2302374</v>
      </c>
      <c r="F49" s="41">
        <f t="shared" si="1"/>
        <v>19.98</v>
      </c>
      <c r="G49" s="22">
        <f t="shared" si="3"/>
        <v>30.203174948517422</v>
      </c>
      <c r="H49" s="45">
        <f t="shared" si="4"/>
        <v>0</v>
      </c>
      <c r="I49" s="42">
        <f t="shared" si="2"/>
        <v>30.203174948517422</v>
      </c>
      <c r="J49" s="30">
        <f t="shared" si="5"/>
        <v>310</v>
      </c>
      <c r="K49" s="216"/>
      <c r="L49" s="27">
        <f t="shared" si="0"/>
        <v>340.20317494851741</v>
      </c>
    </row>
    <row r="50" spans="1:12" ht="15" customHeight="1" x14ac:dyDescent="0.45">
      <c r="A50" s="293"/>
      <c r="B50" s="5" t="s">
        <v>5</v>
      </c>
      <c r="C50" s="2">
        <v>204</v>
      </c>
      <c r="D50" s="1">
        <v>2213496</v>
      </c>
      <c r="E50" s="1">
        <v>2222852</v>
      </c>
      <c r="F50" s="41">
        <f t="shared" si="1"/>
        <v>9.3559999999999999</v>
      </c>
      <c r="G50" s="22">
        <f t="shared" si="3"/>
        <v>14.143188429345795</v>
      </c>
      <c r="H50" s="45">
        <f t="shared" si="4"/>
        <v>0</v>
      </c>
      <c r="I50" s="42">
        <f t="shared" si="2"/>
        <v>14.143188429345795</v>
      </c>
      <c r="J50" s="30">
        <f t="shared" si="5"/>
        <v>310</v>
      </c>
      <c r="K50" s="216"/>
      <c r="L50" s="27">
        <f t="shared" si="0"/>
        <v>324.1431884293458</v>
      </c>
    </row>
    <row r="51" spans="1:12" ht="15" customHeight="1" x14ac:dyDescent="0.45">
      <c r="A51" s="293"/>
      <c r="B51" s="5" t="s">
        <v>5</v>
      </c>
      <c r="C51" s="2">
        <v>301</v>
      </c>
      <c r="D51" s="1">
        <v>2642063</v>
      </c>
      <c r="E51" s="1">
        <v>2651025</v>
      </c>
      <c r="F51" s="41">
        <f t="shared" si="1"/>
        <v>8.9619999999999997</v>
      </c>
      <c r="G51" s="22">
        <f t="shared" si="3"/>
        <v>13.547590284715371</v>
      </c>
      <c r="H51" s="45">
        <f t="shared" si="4"/>
        <v>0</v>
      </c>
      <c r="I51" s="42">
        <f t="shared" si="2"/>
        <v>13.547590284715371</v>
      </c>
      <c r="J51" s="30">
        <f t="shared" si="5"/>
        <v>310</v>
      </c>
      <c r="K51" s="216"/>
      <c r="L51" s="27">
        <f t="shared" si="0"/>
        <v>323.5475902847154</v>
      </c>
    </row>
    <row r="52" spans="1:12" ht="15" customHeight="1" x14ac:dyDescent="0.45">
      <c r="A52" s="293"/>
      <c r="B52" s="5" t="s">
        <v>5</v>
      </c>
      <c r="C52" s="2">
        <v>302</v>
      </c>
      <c r="D52" s="1">
        <v>3965726</v>
      </c>
      <c r="E52" s="1">
        <v>3982807</v>
      </c>
      <c r="F52" s="41">
        <f t="shared" si="1"/>
        <v>17.081</v>
      </c>
      <c r="G52" s="22">
        <f t="shared" si="3"/>
        <v>25.820842407188493</v>
      </c>
      <c r="H52" s="45">
        <f t="shared" si="4"/>
        <v>0</v>
      </c>
      <c r="I52" s="42">
        <f t="shared" si="2"/>
        <v>25.820842407188493</v>
      </c>
      <c r="J52" s="30">
        <f t="shared" si="5"/>
        <v>310</v>
      </c>
      <c r="K52" s="216"/>
      <c r="L52" s="27">
        <f t="shared" si="0"/>
        <v>335.82084240718848</v>
      </c>
    </row>
    <row r="53" spans="1:12" ht="15" customHeight="1" x14ac:dyDescent="0.45">
      <c r="A53" s="293"/>
      <c r="B53" s="5" t="s">
        <v>5</v>
      </c>
      <c r="C53" s="2">
        <v>303</v>
      </c>
      <c r="D53" s="1">
        <v>3622383</v>
      </c>
      <c r="E53" s="1">
        <v>3630480</v>
      </c>
      <c r="F53" s="41">
        <f t="shared" si="1"/>
        <v>8.0969999999999995</v>
      </c>
      <c r="G53" s="22">
        <f t="shared" si="3"/>
        <v>12.239995373280559</v>
      </c>
      <c r="H53" s="45">
        <f t="shared" si="4"/>
        <v>0</v>
      </c>
      <c r="I53" s="42">
        <f t="shared" si="2"/>
        <v>12.239995373280559</v>
      </c>
      <c r="J53" s="30">
        <f t="shared" si="5"/>
        <v>310</v>
      </c>
      <c r="K53" s="216"/>
      <c r="L53" s="27">
        <f t="shared" si="0"/>
        <v>322.23999537328058</v>
      </c>
    </row>
    <row r="54" spans="1:12" ht="15" customHeight="1" x14ac:dyDescent="0.45">
      <c r="A54" s="293"/>
      <c r="B54" s="5" t="s">
        <v>5</v>
      </c>
      <c r="C54" s="2">
        <v>304</v>
      </c>
      <c r="D54" s="1">
        <v>2842294</v>
      </c>
      <c r="E54" s="1">
        <v>2854578</v>
      </c>
      <c r="F54" s="41">
        <f t="shared" si="1"/>
        <v>12.284000000000001</v>
      </c>
      <c r="G54" s="22">
        <f t="shared" si="3"/>
        <v>18.569359412792195</v>
      </c>
      <c r="H54" s="45">
        <f t="shared" si="4"/>
        <v>0</v>
      </c>
      <c r="I54" s="42">
        <f t="shared" si="2"/>
        <v>18.569359412792195</v>
      </c>
      <c r="J54" s="30">
        <f t="shared" si="5"/>
        <v>310</v>
      </c>
      <c r="K54" s="216"/>
      <c r="L54" s="27">
        <f t="shared" si="0"/>
        <v>328.56935941279221</v>
      </c>
    </row>
    <row r="55" spans="1:12" ht="15" customHeight="1" x14ac:dyDescent="0.45">
      <c r="A55" s="293"/>
      <c r="B55" s="5" t="s">
        <v>5</v>
      </c>
      <c r="C55" s="2">
        <v>401</v>
      </c>
      <c r="D55" s="1">
        <v>2954040</v>
      </c>
      <c r="E55" s="1">
        <v>2962532</v>
      </c>
      <c r="F55" s="41">
        <f t="shared" si="1"/>
        <v>8.4920000000000009</v>
      </c>
      <c r="G55" s="22">
        <f t="shared" si="3"/>
        <v>12.837105188328827</v>
      </c>
      <c r="H55" s="45">
        <f t="shared" si="4"/>
        <v>0</v>
      </c>
      <c r="I55" s="42">
        <f t="shared" si="2"/>
        <v>12.837105188328827</v>
      </c>
      <c r="J55" s="30">
        <f t="shared" si="5"/>
        <v>310</v>
      </c>
      <c r="K55" s="216"/>
      <c r="L55" s="27">
        <f t="shared" si="0"/>
        <v>322.83710518832885</v>
      </c>
    </row>
    <row r="56" spans="1:12" ht="15" customHeight="1" x14ac:dyDescent="0.45">
      <c r="A56" s="293"/>
      <c r="B56" s="5" t="s">
        <v>5</v>
      </c>
      <c r="C56" s="2">
        <v>402</v>
      </c>
      <c r="D56" s="1">
        <v>1261464</v>
      </c>
      <c r="E56" s="1">
        <v>1293955</v>
      </c>
      <c r="F56" s="41">
        <f t="shared" si="1"/>
        <v>32.491</v>
      </c>
      <c r="G56" s="22">
        <f t="shared" si="3"/>
        <v>49.115683546160135</v>
      </c>
      <c r="H56" s="45">
        <f t="shared" si="4"/>
        <v>0</v>
      </c>
      <c r="I56" s="42">
        <f t="shared" si="2"/>
        <v>49.115683546160135</v>
      </c>
      <c r="J56" s="30">
        <f t="shared" si="5"/>
        <v>310</v>
      </c>
      <c r="K56" s="216"/>
      <c r="L56" s="27">
        <f t="shared" si="0"/>
        <v>359.11568354616014</v>
      </c>
    </row>
    <row r="57" spans="1:12" ht="15" customHeight="1" x14ac:dyDescent="0.45">
      <c r="A57" s="293"/>
      <c r="B57" s="5" t="s">
        <v>5</v>
      </c>
      <c r="C57" s="2">
        <v>403</v>
      </c>
      <c r="D57" s="1">
        <v>154779</v>
      </c>
      <c r="E57" s="1">
        <v>155368</v>
      </c>
      <c r="F57" s="41">
        <f>(E57-D57)*0.01</f>
        <v>5.89</v>
      </c>
      <c r="G57" s="22">
        <f t="shared" si="3"/>
        <v>8.9037387610994791</v>
      </c>
      <c r="H57" s="45">
        <f t="shared" si="4"/>
        <v>0</v>
      </c>
      <c r="I57" s="42">
        <f t="shared" si="2"/>
        <v>8.9037387610994791</v>
      </c>
      <c r="J57" s="30">
        <f t="shared" si="5"/>
        <v>310</v>
      </c>
      <c r="K57" s="216"/>
      <c r="L57" s="27">
        <f t="shared" si="0"/>
        <v>318.90373876109948</v>
      </c>
    </row>
    <row r="58" spans="1:12" ht="15" customHeight="1" x14ac:dyDescent="0.45">
      <c r="A58" s="293"/>
      <c r="B58" s="5" t="s">
        <v>5</v>
      </c>
      <c r="C58" s="2">
        <v>404</v>
      </c>
      <c r="D58" s="1">
        <v>1892329</v>
      </c>
      <c r="E58" s="1">
        <v>1905017</v>
      </c>
      <c r="F58" s="41">
        <f t="shared" si="1"/>
        <v>12.688000000000001</v>
      </c>
      <c r="G58" s="22">
        <f t="shared" si="3"/>
        <v>19.180074261601053</v>
      </c>
      <c r="H58" s="45">
        <f t="shared" si="4"/>
        <v>0</v>
      </c>
      <c r="I58" s="42">
        <f t="shared" si="2"/>
        <v>19.180074261601053</v>
      </c>
      <c r="J58" s="30">
        <f t="shared" si="5"/>
        <v>310</v>
      </c>
      <c r="K58" s="216"/>
      <c r="L58" s="27">
        <f t="shared" si="0"/>
        <v>329.18007426160108</v>
      </c>
    </row>
    <row r="59" spans="1:12" ht="15" customHeight="1" x14ac:dyDescent="0.45">
      <c r="A59" s="293"/>
      <c r="B59" s="5" t="s">
        <v>5</v>
      </c>
      <c r="C59" s="2">
        <v>501</v>
      </c>
      <c r="D59" s="1">
        <v>2661702</v>
      </c>
      <c r="E59" s="1">
        <v>2697485</v>
      </c>
      <c r="F59" s="41">
        <f t="shared" si="1"/>
        <v>35.783000000000001</v>
      </c>
      <c r="G59" s="22">
        <f t="shared" si="3"/>
        <v>54.092102561701651</v>
      </c>
      <c r="H59" s="45">
        <f t="shared" si="4"/>
        <v>0</v>
      </c>
      <c r="I59" s="42">
        <f t="shared" si="2"/>
        <v>54.092102561701651</v>
      </c>
      <c r="J59" s="30">
        <f t="shared" si="5"/>
        <v>310</v>
      </c>
      <c r="K59" s="216"/>
      <c r="L59" s="27">
        <f t="shared" si="0"/>
        <v>364.09210256170167</v>
      </c>
    </row>
    <row r="60" spans="1:12" ht="15" customHeight="1" x14ac:dyDescent="0.45">
      <c r="A60" s="293"/>
      <c r="B60" s="5" t="s">
        <v>5</v>
      </c>
      <c r="C60" s="2">
        <v>502</v>
      </c>
      <c r="D60" s="1">
        <v>3393889</v>
      </c>
      <c r="E60" s="1">
        <v>3405845</v>
      </c>
      <c r="F60" s="41">
        <f t="shared" si="1"/>
        <v>11.956</v>
      </c>
      <c r="G60" s="22">
        <f t="shared" si="3"/>
        <v>18.073531515739454</v>
      </c>
      <c r="H60" s="45">
        <f t="shared" si="4"/>
        <v>0</v>
      </c>
      <c r="I60" s="42">
        <f t="shared" si="2"/>
        <v>18.073531515739454</v>
      </c>
      <c r="J60" s="30">
        <f t="shared" si="5"/>
        <v>310</v>
      </c>
      <c r="K60" s="216"/>
      <c r="L60" s="27">
        <f t="shared" si="0"/>
        <v>328.07353151573943</v>
      </c>
    </row>
    <row r="61" spans="1:12" ht="15" customHeight="1" x14ac:dyDescent="0.45">
      <c r="A61" s="293"/>
      <c r="B61" s="5" t="s">
        <v>5</v>
      </c>
      <c r="C61" s="2">
        <v>503</v>
      </c>
      <c r="D61" s="1">
        <v>4274411</v>
      </c>
      <c r="E61" s="1">
        <v>4302249</v>
      </c>
      <c r="F61" s="41">
        <f t="shared" si="1"/>
        <v>27.838000000000001</v>
      </c>
      <c r="G61" s="22">
        <f t="shared" si="3"/>
        <v>42.081881091933333</v>
      </c>
      <c r="H61" s="45">
        <f t="shared" si="4"/>
        <v>0</v>
      </c>
      <c r="I61" s="42">
        <f t="shared" si="2"/>
        <v>42.081881091933333</v>
      </c>
      <c r="J61" s="30">
        <f t="shared" si="5"/>
        <v>310</v>
      </c>
      <c r="K61" s="216"/>
      <c r="L61" s="27">
        <f t="shared" si="0"/>
        <v>352.08188109193333</v>
      </c>
    </row>
    <row r="62" spans="1:12" ht="15.75" customHeight="1" x14ac:dyDescent="0.45">
      <c r="A62" s="293"/>
      <c r="B62" s="5" t="s">
        <v>5</v>
      </c>
      <c r="C62" s="2">
        <v>504</v>
      </c>
      <c r="D62" s="1">
        <v>2007559</v>
      </c>
      <c r="E62" s="1">
        <v>2025150</v>
      </c>
      <c r="F62" s="41">
        <f t="shared" si="1"/>
        <v>17.591000000000001</v>
      </c>
      <c r="G62" s="22">
        <f t="shared" si="3"/>
        <v>26.591794320288788</v>
      </c>
      <c r="H62" s="45">
        <f t="shared" si="4"/>
        <v>0</v>
      </c>
      <c r="I62" s="42">
        <f t="shared" si="2"/>
        <v>26.591794320288788</v>
      </c>
      <c r="J62" s="30">
        <f t="shared" si="5"/>
        <v>310</v>
      </c>
      <c r="K62" s="216"/>
      <c r="L62" s="27">
        <f t="shared" si="0"/>
        <v>336.59179432028878</v>
      </c>
    </row>
    <row r="63" spans="1:12" ht="15" customHeight="1" x14ac:dyDescent="0.45">
      <c r="A63" s="294"/>
      <c r="B63" s="5" t="s">
        <v>6</v>
      </c>
      <c r="C63" s="2">
        <v>101</v>
      </c>
      <c r="D63" s="1">
        <v>4747289</v>
      </c>
      <c r="E63" s="1">
        <v>4761432</v>
      </c>
      <c r="F63" s="41">
        <f t="shared" si="1"/>
        <v>14.143000000000001</v>
      </c>
      <c r="G63" s="22">
        <f t="shared" si="3"/>
        <v>21.379554719563661</v>
      </c>
      <c r="H63" s="45">
        <f t="shared" si="4"/>
        <v>0</v>
      </c>
      <c r="I63" s="42">
        <f t="shared" si="2"/>
        <v>21.379554719563661</v>
      </c>
      <c r="J63" s="30">
        <f t="shared" si="5"/>
        <v>310</v>
      </c>
      <c r="K63" s="216"/>
      <c r="L63" s="27">
        <f t="shared" si="0"/>
        <v>331.37955471956366</v>
      </c>
    </row>
    <row r="64" spans="1:12" ht="15" customHeight="1" x14ac:dyDescent="0.45">
      <c r="A64" s="294"/>
      <c r="B64" s="5" t="s">
        <v>6</v>
      </c>
      <c r="C64" s="2">
        <v>102</v>
      </c>
      <c r="D64" s="1">
        <v>4622254</v>
      </c>
      <c r="E64" s="1">
        <v>4625302</v>
      </c>
      <c r="F64" s="41">
        <f t="shared" si="1"/>
        <v>3.048</v>
      </c>
      <c r="G64" s="22">
        <f>MMULT($G$1,1/$F$183)*F64</f>
        <v>4.6075714335876432</v>
      </c>
      <c r="H64" s="45">
        <f t="shared" si="4"/>
        <v>0</v>
      </c>
      <c r="I64" s="42">
        <f t="shared" si="2"/>
        <v>4.6075714335876432</v>
      </c>
      <c r="J64" s="30">
        <f t="shared" si="5"/>
        <v>310</v>
      </c>
      <c r="K64" s="216"/>
      <c r="L64" s="27">
        <f t="shared" si="0"/>
        <v>314.60757143358762</v>
      </c>
    </row>
    <row r="65" spans="1:12" ht="15" customHeight="1" x14ac:dyDescent="0.45">
      <c r="A65" s="294"/>
      <c r="B65" s="5" t="s">
        <v>6</v>
      </c>
      <c r="C65" s="2">
        <v>103</v>
      </c>
      <c r="D65" s="1">
        <v>3284998</v>
      </c>
      <c r="E65" s="1">
        <v>3300265</v>
      </c>
      <c r="F65" s="41">
        <f t="shared" si="1"/>
        <v>15.266999999999999</v>
      </c>
      <c r="G65" s="22">
        <f t="shared" si="3"/>
        <v>23.078672269219993</v>
      </c>
      <c r="H65" s="45">
        <f t="shared" si="4"/>
        <v>0</v>
      </c>
      <c r="I65" s="42">
        <f t="shared" si="2"/>
        <v>23.078672269219993</v>
      </c>
      <c r="J65" s="30">
        <f t="shared" si="5"/>
        <v>310</v>
      </c>
      <c r="K65" s="216"/>
      <c r="L65" s="27">
        <f>SUM(I65,J65,K65)</f>
        <v>333.07867226921996</v>
      </c>
    </row>
    <row r="66" spans="1:12" ht="15" customHeight="1" x14ac:dyDescent="0.45">
      <c r="A66" s="294"/>
      <c r="B66" s="261" t="s">
        <v>6</v>
      </c>
      <c r="C66" s="259">
        <v>104</v>
      </c>
      <c r="D66" s="1">
        <v>0</v>
      </c>
      <c r="E66" s="1">
        <v>14822</v>
      </c>
      <c r="F66" s="41">
        <f t="shared" si="1"/>
        <v>14.822000000000001</v>
      </c>
      <c r="G66" s="22">
        <f t="shared" si="3"/>
        <v>22.405978933279542</v>
      </c>
      <c r="H66" s="45">
        <f t="shared" si="4"/>
        <v>0</v>
      </c>
      <c r="I66" s="42">
        <f t="shared" si="2"/>
        <v>22.405978933279542</v>
      </c>
      <c r="J66" s="30">
        <f t="shared" si="5"/>
        <v>310</v>
      </c>
      <c r="K66" s="216"/>
      <c r="L66" s="27">
        <f t="shared" si="0"/>
        <v>332.40597893327953</v>
      </c>
    </row>
    <row r="67" spans="1:12" ht="15" customHeight="1" x14ac:dyDescent="0.45">
      <c r="A67" s="294"/>
      <c r="B67" s="5" t="s">
        <v>6</v>
      </c>
      <c r="C67" s="2">
        <v>201</v>
      </c>
      <c r="D67" s="1">
        <v>4013322</v>
      </c>
      <c r="E67" s="1">
        <v>4022955</v>
      </c>
      <c r="F67" s="41">
        <f t="shared" si="1"/>
        <v>9.6330000000000009</v>
      </c>
      <c r="G67" s="22">
        <f t="shared" si="3"/>
        <v>14.561921135088506</v>
      </c>
      <c r="H67" s="45">
        <f t="shared" si="4"/>
        <v>0</v>
      </c>
      <c r="I67" s="42">
        <f t="shared" si="2"/>
        <v>14.561921135088506</v>
      </c>
      <c r="J67" s="30">
        <f t="shared" si="5"/>
        <v>310</v>
      </c>
      <c r="K67" s="216"/>
      <c r="L67" s="27">
        <f t="shared" si="0"/>
        <v>324.56192113508848</v>
      </c>
    </row>
    <row r="68" spans="1:12" ht="15" customHeight="1" x14ac:dyDescent="0.45">
      <c r="A68" s="294"/>
      <c r="B68" s="5" t="s">
        <v>6</v>
      </c>
      <c r="C68" s="2">
        <v>202</v>
      </c>
      <c r="D68" s="1">
        <v>4076630</v>
      </c>
      <c r="E68" s="1">
        <v>4105285</v>
      </c>
      <c r="F68" s="41">
        <f t="shared" ref="F68:F89" si="6">(E68-D68)*$N$1</f>
        <v>28.655000000000001</v>
      </c>
      <c r="G68" s="22">
        <f t="shared" ref="G68:G131" si="7">MMULT($G$1,1/$F$183)*F68</f>
        <v>43.316915823311646</v>
      </c>
      <c r="H68" s="45">
        <f t="shared" ref="H68:H131" si="8">MMULT($H$1,1/180)</f>
        <v>0</v>
      </c>
      <c r="I68" s="42">
        <f t="shared" ref="I68:I131" si="9">SUM(G68,H68)</f>
        <v>43.316915823311646</v>
      </c>
      <c r="J68" s="30">
        <f t="shared" si="5"/>
        <v>310</v>
      </c>
      <c r="K68" s="216"/>
      <c r="L68" s="27">
        <f t="shared" ref="L68:L131" si="10">SUM(I68,J68,K68)</f>
        <v>353.31691582331166</v>
      </c>
    </row>
    <row r="69" spans="1:12" ht="15" customHeight="1" x14ac:dyDescent="0.45">
      <c r="A69" s="294"/>
      <c r="B69" s="5" t="s">
        <v>6</v>
      </c>
      <c r="C69" s="2">
        <v>203</v>
      </c>
      <c r="D69" s="1">
        <v>2479565</v>
      </c>
      <c r="E69" s="1">
        <v>2481252</v>
      </c>
      <c r="F69" s="41">
        <f t="shared" si="6"/>
        <v>1.6870000000000001</v>
      </c>
      <c r="G69" s="22">
        <f t="shared" si="7"/>
        <v>2.5501879949023469</v>
      </c>
      <c r="H69" s="45">
        <f t="shared" si="8"/>
        <v>0</v>
      </c>
      <c r="I69" s="42">
        <f t="shared" si="9"/>
        <v>2.5501879949023469</v>
      </c>
      <c r="J69" s="30">
        <f t="shared" ref="J69:J132" si="11">SUM($J$3)</f>
        <v>310</v>
      </c>
      <c r="K69" s="216"/>
      <c r="L69" s="27">
        <f t="shared" si="10"/>
        <v>312.55018799490233</v>
      </c>
    </row>
    <row r="70" spans="1:12" ht="15" customHeight="1" x14ac:dyDescent="0.45">
      <c r="A70" s="294"/>
      <c r="B70" s="5" t="s">
        <v>6</v>
      </c>
      <c r="C70" s="2">
        <v>204</v>
      </c>
      <c r="D70" s="1">
        <v>2343467</v>
      </c>
      <c r="E70" s="1">
        <v>2354263</v>
      </c>
      <c r="F70" s="41">
        <f t="shared" si="6"/>
        <v>10.795999999999999</v>
      </c>
      <c r="G70" s="22">
        <f t="shared" si="7"/>
        <v>16.319993831040744</v>
      </c>
      <c r="H70" s="45">
        <f t="shared" si="8"/>
        <v>0</v>
      </c>
      <c r="I70" s="42">
        <f t="shared" si="9"/>
        <v>16.319993831040744</v>
      </c>
      <c r="J70" s="30">
        <f t="shared" si="11"/>
        <v>310</v>
      </c>
      <c r="K70" s="216"/>
      <c r="L70" s="27">
        <f t="shared" si="10"/>
        <v>326.31999383104073</v>
      </c>
    </row>
    <row r="71" spans="1:12" ht="15" customHeight="1" x14ac:dyDescent="0.45">
      <c r="A71" s="294"/>
      <c r="B71" s="5" t="s">
        <v>6</v>
      </c>
      <c r="C71" s="2">
        <v>301</v>
      </c>
      <c r="D71" s="1">
        <v>3811897</v>
      </c>
      <c r="E71" s="1">
        <v>3824842</v>
      </c>
      <c r="F71" s="41">
        <f t="shared" si="6"/>
        <v>12.945</v>
      </c>
      <c r="G71" s="22">
        <f t="shared" si="7"/>
        <v>19.568573558986888</v>
      </c>
      <c r="H71" s="45">
        <f t="shared" si="8"/>
        <v>0</v>
      </c>
      <c r="I71" s="42">
        <f t="shared" si="9"/>
        <v>19.568573558986888</v>
      </c>
      <c r="J71" s="30">
        <f t="shared" si="11"/>
        <v>310</v>
      </c>
      <c r="K71" s="216"/>
      <c r="L71" s="27">
        <f t="shared" si="10"/>
        <v>329.56857355898688</v>
      </c>
    </row>
    <row r="72" spans="1:12" ht="15" customHeight="1" x14ac:dyDescent="0.45">
      <c r="A72" s="294"/>
      <c r="B72" s="5" t="s">
        <v>6</v>
      </c>
      <c r="C72" s="2">
        <v>302</v>
      </c>
      <c r="D72" s="1">
        <v>3005929</v>
      </c>
      <c r="E72" s="1">
        <v>3028352</v>
      </c>
      <c r="F72" s="41">
        <f t="shared" si="6"/>
        <v>22.423000000000002</v>
      </c>
      <c r="G72" s="22">
        <f t="shared" si="7"/>
        <v>33.896185779309619</v>
      </c>
      <c r="H72" s="45">
        <f t="shared" si="8"/>
        <v>0</v>
      </c>
      <c r="I72" s="42">
        <f t="shared" si="9"/>
        <v>33.896185779309619</v>
      </c>
      <c r="J72" s="30">
        <f t="shared" si="11"/>
        <v>310</v>
      </c>
      <c r="K72" s="216"/>
      <c r="L72" s="27">
        <f t="shared" si="10"/>
        <v>343.89618577930963</v>
      </c>
    </row>
    <row r="73" spans="1:12" ht="15" customHeight="1" x14ac:dyDescent="0.45">
      <c r="A73" s="294"/>
      <c r="B73" s="5" t="s">
        <v>6</v>
      </c>
      <c r="C73" s="2">
        <v>303</v>
      </c>
      <c r="D73" s="1">
        <v>3420931</v>
      </c>
      <c r="E73" s="1">
        <v>3435607</v>
      </c>
      <c r="F73" s="41">
        <f t="shared" si="6"/>
        <v>14.676</v>
      </c>
      <c r="G73" s="22">
        <f t="shared" si="7"/>
        <v>22.18527505227436</v>
      </c>
      <c r="H73" s="45">
        <f t="shared" si="8"/>
        <v>0</v>
      </c>
      <c r="I73" s="42">
        <f t="shared" si="9"/>
        <v>22.18527505227436</v>
      </c>
      <c r="J73" s="30">
        <f t="shared" si="11"/>
        <v>310</v>
      </c>
      <c r="K73" s="216"/>
      <c r="L73" s="27">
        <f t="shared" si="10"/>
        <v>332.18527505227433</v>
      </c>
    </row>
    <row r="74" spans="1:12" ht="15" customHeight="1" x14ac:dyDescent="0.45">
      <c r="A74" s="294"/>
      <c r="B74" s="5" t="s">
        <v>6</v>
      </c>
      <c r="C74" s="2">
        <v>304</v>
      </c>
      <c r="D74" s="1">
        <v>1427538</v>
      </c>
      <c r="E74" s="1">
        <v>1431423</v>
      </c>
      <c r="F74" s="41">
        <f t="shared" si="6"/>
        <v>3.8850000000000002</v>
      </c>
      <c r="G74" s="22">
        <f t="shared" si="7"/>
        <v>5.8728395733228327</v>
      </c>
      <c r="H74" s="45">
        <f t="shared" si="8"/>
        <v>0</v>
      </c>
      <c r="I74" s="42">
        <f t="shared" si="9"/>
        <v>5.8728395733228327</v>
      </c>
      <c r="J74" s="30">
        <f t="shared" si="11"/>
        <v>310</v>
      </c>
      <c r="K74" s="216"/>
      <c r="L74" s="27">
        <f t="shared" si="10"/>
        <v>315.87283957332284</v>
      </c>
    </row>
    <row r="75" spans="1:12" ht="15" customHeight="1" x14ac:dyDescent="0.45">
      <c r="A75" s="294"/>
      <c r="B75" s="5" t="s">
        <v>6</v>
      </c>
      <c r="C75" s="2">
        <v>401</v>
      </c>
      <c r="D75" s="1">
        <v>4629289</v>
      </c>
      <c r="E75" s="1">
        <v>4652190</v>
      </c>
      <c r="F75" s="41">
        <f t="shared" si="6"/>
        <v>22.901</v>
      </c>
      <c r="G75" s="22">
        <f t="shared" si="7"/>
        <v>34.61876423903891</v>
      </c>
      <c r="H75" s="45">
        <f t="shared" si="8"/>
        <v>0</v>
      </c>
      <c r="I75" s="42">
        <f t="shared" si="9"/>
        <v>34.61876423903891</v>
      </c>
      <c r="J75" s="30">
        <f t="shared" si="11"/>
        <v>310</v>
      </c>
      <c r="K75" s="216"/>
      <c r="L75" s="27">
        <f t="shared" si="10"/>
        <v>344.61876423903891</v>
      </c>
    </row>
    <row r="76" spans="1:12" ht="15" customHeight="1" x14ac:dyDescent="0.45">
      <c r="A76" s="294"/>
      <c r="B76" s="5" t="s">
        <v>6</v>
      </c>
      <c r="C76" s="2">
        <v>402</v>
      </c>
      <c r="D76" s="1">
        <v>2759831</v>
      </c>
      <c r="E76" s="1">
        <v>2780890</v>
      </c>
      <c r="F76" s="41">
        <f t="shared" si="6"/>
        <v>21.059000000000001</v>
      </c>
      <c r="G76" s="22">
        <f t="shared" si="7"/>
        <v>31.834267329370793</v>
      </c>
      <c r="H76" s="45">
        <f t="shared" si="8"/>
        <v>0</v>
      </c>
      <c r="I76" s="42">
        <f t="shared" si="9"/>
        <v>31.834267329370793</v>
      </c>
      <c r="J76" s="30">
        <f t="shared" si="11"/>
        <v>310</v>
      </c>
      <c r="K76" s="216"/>
      <c r="L76" s="27">
        <f t="shared" si="10"/>
        <v>341.83426732937079</v>
      </c>
    </row>
    <row r="77" spans="1:12" ht="15" customHeight="1" x14ac:dyDescent="0.45">
      <c r="A77" s="294"/>
      <c r="B77" s="5" t="s">
        <v>6</v>
      </c>
      <c r="C77" s="2">
        <v>403</v>
      </c>
      <c r="D77" s="1">
        <v>2542878</v>
      </c>
      <c r="E77" s="1">
        <v>2571044</v>
      </c>
      <c r="F77" s="41">
        <f t="shared" si="6"/>
        <v>28.166</v>
      </c>
      <c r="G77" s="22">
        <f t="shared" si="7"/>
        <v>42.577708988986075</v>
      </c>
      <c r="H77" s="45">
        <f t="shared" si="8"/>
        <v>0</v>
      </c>
      <c r="I77" s="42">
        <f t="shared" si="9"/>
        <v>42.577708988986075</v>
      </c>
      <c r="J77" s="30">
        <f t="shared" si="11"/>
        <v>310</v>
      </c>
      <c r="K77" s="216"/>
      <c r="L77" s="27">
        <f t="shared" si="10"/>
        <v>352.57770898898605</v>
      </c>
    </row>
    <row r="78" spans="1:12" ht="15" customHeight="1" x14ac:dyDescent="0.45">
      <c r="A78" s="294"/>
      <c r="B78" s="5" t="s">
        <v>6</v>
      </c>
      <c r="C78" s="2">
        <v>404</v>
      </c>
      <c r="D78" s="1">
        <v>2696676</v>
      </c>
      <c r="E78" s="1">
        <v>2708915</v>
      </c>
      <c r="F78" s="41">
        <f t="shared" si="6"/>
        <v>12.239000000000001</v>
      </c>
      <c r="G78" s="22">
        <f t="shared" si="7"/>
        <v>18.501334243989227</v>
      </c>
      <c r="H78" s="45">
        <f t="shared" si="8"/>
        <v>0</v>
      </c>
      <c r="I78" s="42">
        <f t="shared" si="9"/>
        <v>18.501334243989227</v>
      </c>
      <c r="J78" s="30">
        <f t="shared" si="11"/>
        <v>310</v>
      </c>
      <c r="K78" s="216"/>
      <c r="L78" s="27">
        <f t="shared" si="10"/>
        <v>328.50133424398922</v>
      </c>
    </row>
    <row r="79" spans="1:12" ht="15" customHeight="1" x14ac:dyDescent="0.45">
      <c r="A79" s="294"/>
      <c r="B79" s="5" t="s">
        <v>6</v>
      </c>
      <c r="C79" s="2">
        <v>501</v>
      </c>
      <c r="D79" s="1">
        <v>4512589</v>
      </c>
      <c r="E79" s="1">
        <v>4533499</v>
      </c>
      <c r="F79" s="41">
        <f t="shared" si="6"/>
        <v>20.91</v>
      </c>
      <c r="G79" s="22">
        <f t="shared" si="7"/>
        <v>31.609028437112077</v>
      </c>
      <c r="H79" s="45">
        <f t="shared" si="8"/>
        <v>0</v>
      </c>
      <c r="I79" s="42">
        <f t="shared" si="9"/>
        <v>31.609028437112077</v>
      </c>
      <c r="J79" s="30">
        <f t="shared" si="11"/>
        <v>310</v>
      </c>
      <c r="K79" s="216"/>
      <c r="L79" s="27">
        <f t="shared" si="10"/>
        <v>341.6090284371121</v>
      </c>
    </row>
    <row r="80" spans="1:12" ht="15" customHeight="1" x14ac:dyDescent="0.45">
      <c r="A80" s="294"/>
      <c r="B80" s="5" t="s">
        <v>6</v>
      </c>
      <c r="C80" s="2">
        <v>502</v>
      </c>
      <c r="D80" s="1">
        <v>4815257</v>
      </c>
      <c r="E80" s="1">
        <v>4833933</v>
      </c>
      <c r="F80" s="41">
        <f t="shared" si="6"/>
        <v>18.676000000000002</v>
      </c>
      <c r="G80" s="22">
        <f t="shared" si="7"/>
        <v>28.231956723649219</v>
      </c>
      <c r="H80" s="45">
        <f t="shared" si="8"/>
        <v>0</v>
      </c>
      <c r="I80" s="42">
        <f t="shared" si="9"/>
        <v>28.231956723649219</v>
      </c>
      <c r="J80" s="30">
        <f t="shared" si="11"/>
        <v>310</v>
      </c>
      <c r="K80" s="216"/>
      <c r="L80" s="27">
        <f t="shared" si="10"/>
        <v>338.2319567236492</v>
      </c>
    </row>
    <row r="81" spans="1:12" ht="15" customHeight="1" x14ac:dyDescent="0.45">
      <c r="A81" s="294"/>
      <c r="B81" s="5" t="s">
        <v>6</v>
      </c>
      <c r="C81" s="2">
        <v>503</v>
      </c>
      <c r="D81" s="1">
        <v>3097238</v>
      </c>
      <c r="E81" s="1">
        <v>3101735</v>
      </c>
      <c r="F81" s="41">
        <f t="shared" si="6"/>
        <v>4.4969999999999999</v>
      </c>
      <c r="G81" s="22">
        <f t="shared" si="7"/>
        <v>6.797981869043185</v>
      </c>
      <c r="H81" s="45">
        <f t="shared" si="8"/>
        <v>0</v>
      </c>
      <c r="I81" s="42">
        <f t="shared" si="9"/>
        <v>6.797981869043185</v>
      </c>
      <c r="J81" s="30">
        <f t="shared" si="11"/>
        <v>310</v>
      </c>
      <c r="K81" s="216"/>
      <c r="L81" s="27">
        <f t="shared" si="10"/>
        <v>316.79798186904321</v>
      </c>
    </row>
    <row r="82" spans="1:12" ht="15.75" customHeight="1" x14ac:dyDescent="0.45">
      <c r="A82" s="294"/>
      <c r="B82" s="5" t="s">
        <v>6</v>
      </c>
      <c r="C82" s="2">
        <v>504</v>
      </c>
      <c r="D82" s="1">
        <v>3333781</v>
      </c>
      <c r="E82" s="1">
        <v>3355990</v>
      </c>
      <c r="F82" s="41">
        <f t="shared" si="6"/>
        <v>22.209</v>
      </c>
      <c r="G82" s="22">
        <f t="shared" si="7"/>
        <v>33.572688309891063</v>
      </c>
      <c r="H82" s="45">
        <f t="shared" si="8"/>
        <v>0</v>
      </c>
      <c r="I82" s="42">
        <f t="shared" si="9"/>
        <v>33.572688309891063</v>
      </c>
      <c r="J82" s="30">
        <f t="shared" si="11"/>
        <v>310</v>
      </c>
      <c r="K82" s="216"/>
      <c r="L82" s="27">
        <f t="shared" si="10"/>
        <v>343.57268830989108</v>
      </c>
    </row>
    <row r="83" spans="1:12" ht="15" customHeight="1" x14ac:dyDescent="0.45">
      <c r="A83" s="293"/>
      <c r="B83" s="5" t="s">
        <v>7</v>
      </c>
      <c r="C83" s="2">
        <v>101</v>
      </c>
      <c r="D83" s="1">
        <v>4595419</v>
      </c>
      <c r="E83" s="1">
        <v>4630667</v>
      </c>
      <c r="F83" s="41">
        <f t="shared" si="6"/>
        <v>35.247999999999998</v>
      </c>
      <c r="G83" s="22">
        <f t="shared" si="7"/>
        <v>53.283358888155256</v>
      </c>
      <c r="H83" s="45">
        <f t="shared" si="8"/>
        <v>0</v>
      </c>
      <c r="I83" s="42">
        <f t="shared" si="9"/>
        <v>53.283358888155256</v>
      </c>
      <c r="J83" s="30">
        <f t="shared" si="11"/>
        <v>310</v>
      </c>
      <c r="K83" s="216"/>
      <c r="L83" s="27">
        <f t="shared" si="10"/>
        <v>363.28335888815525</v>
      </c>
    </row>
    <row r="84" spans="1:12" ht="15" customHeight="1" x14ac:dyDescent="0.45">
      <c r="A84" s="293"/>
      <c r="B84" s="5" t="s">
        <v>7</v>
      </c>
      <c r="C84" s="2">
        <v>102</v>
      </c>
      <c r="D84" s="1">
        <v>1726767</v>
      </c>
      <c r="E84" s="1">
        <v>1746894</v>
      </c>
      <c r="F84" s="41">
        <f t="shared" si="6"/>
        <v>20.126999999999999</v>
      </c>
      <c r="G84" s="22">
        <f t="shared" si="7"/>
        <v>30.425390499940445</v>
      </c>
      <c r="H84" s="45">
        <f t="shared" si="8"/>
        <v>0</v>
      </c>
      <c r="I84" s="42">
        <f t="shared" si="9"/>
        <v>30.425390499940445</v>
      </c>
      <c r="J84" s="30">
        <f t="shared" si="11"/>
        <v>310</v>
      </c>
      <c r="K84" s="216"/>
      <c r="L84" s="27">
        <f t="shared" si="10"/>
        <v>340.42539049994042</v>
      </c>
    </row>
    <row r="85" spans="1:12" ht="15" customHeight="1" x14ac:dyDescent="0.45">
      <c r="A85" s="293"/>
      <c r="B85" s="5" t="s">
        <v>7</v>
      </c>
      <c r="C85" s="2">
        <v>103</v>
      </c>
      <c r="D85" s="1">
        <v>2988569</v>
      </c>
      <c r="E85" s="1">
        <v>2992637</v>
      </c>
      <c r="F85" s="41">
        <f t="shared" si="6"/>
        <v>4.0680000000000005</v>
      </c>
      <c r="G85" s="22">
        <f t="shared" si="7"/>
        <v>6.1494752597882325</v>
      </c>
      <c r="H85" s="45">
        <f t="shared" si="8"/>
        <v>0</v>
      </c>
      <c r="I85" s="42">
        <f t="shared" si="9"/>
        <v>6.1494752597882325</v>
      </c>
      <c r="J85" s="30">
        <f t="shared" si="11"/>
        <v>310</v>
      </c>
      <c r="K85" s="216"/>
      <c r="L85" s="27">
        <f t="shared" si="10"/>
        <v>316.14947525978823</v>
      </c>
    </row>
    <row r="86" spans="1:12" ht="15" customHeight="1" x14ac:dyDescent="0.45">
      <c r="A86" s="293"/>
      <c r="B86" s="5" t="s">
        <v>7</v>
      </c>
      <c r="C86" s="2">
        <v>104</v>
      </c>
      <c r="D86" s="1">
        <v>2528975</v>
      </c>
      <c r="E86" s="1">
        <v>2542160</v>
      </c>
      <c r="F86" s="41">
        <f t="shared" si="6"/>
        <v>13.185</v>
      </c>
      <c r="G86" s="22">
        <f t="shared" si="7"/>
        <v>19.931374459269382</v>
      </c>
      <c r="H86" s="45">
        <f t="shared" si="8"/>
        <v>0</v>
      </c>
      <c r="I86" s="42">
        <f t="shared" si="9"/>
        <v>19.931374459269382</v>
      </c>
      <c r="J86" s="30">
        <f t="shared" si="11"/>
        <v>310</v>
      </c>
      <c r="K86" s="216"/>
      <c r="L86" s="27">
        <f t="shared" si="10"/>
        <v>329.93137445926936</v>
      </c>
    </row>
    <row r="87" spans="1:12" ht="15" customHeight="1" x14ac:dyDescent="0.45">
      <c r="A87" s="293"/>
      <c r="B87" s="5" t="s">
        <v>7</v>
      </c>
      <c r="C87" s="2">
        <v>201</v>
      </c>
      <c r="D87" s="1">
        <v>5036161</v>
      </c>
      <c r="E87" s="1">
        <v>5061247</v>
      </c>
      <c r="F87" s="41">
        <f t="shared" si="6"/>
        <v>25.086000000000002</v>
      </c>
      <c r="G87" s="22">
        <f t="shared" si="7"/>
        <v>37.921764102027431</v>
      </c>
      <c r="H87" s="45">
        <f t="shared" si="8"/>
        <v>0</v>
      </c>
      <c r="I87" s="42">
        <f t="shared" si="9"/>
        <v>37.921764102027431</v>
      </c>
      <c r="J87" s="30">
        <f t="shared" si="11"/>
        <v>310</v>
      </c>
      <c r="K87" s="216"/>
      <c r="L87" s="27">
        <f t="shared" si="10"/>
        <v>347.92176410202745</v>
      </c>
    </row>
    <row r="88" spans="1:12" ht="15" customHeight="1" x14ac:dyDescent="0.45">
      <c r="A88" s="293"/>
      <c r="B88" s="5" t="s">
        <v>7</v>
      </c>
      <c r="C88" s="2">
        <v>202</v>
      </c>
      <c r="D88" s="1">
        <v>27444</v>
      </c>
      <c r="E88" s="1">
        <v>27444</v>
      </c>
      <c r="F88" s="41">
        <f>(E88-D88)*0.01</f>
        <v>0</v>
      </c>
      <c r="G88" s="22">
        <f t="shared" si="7"/>
        <v>0</v>
      </c>
      <c r="H88" s="45">
        <f t="shared" si="8"/>
        <v>0</v>
      </c>
      <c r="I88" s="42">
        <f t="shared" si="9"/>
        <v>0</v>
      </c>
      <c r="J88" s="30">
        <f t="shared" si="11"/>
        <v>310</v>
      </c>
      <c r="K88" s="216"/>
      <c r="L88" s="27">
        <f t="shared" si="10"/>
        <v>310</v>
      </c>
    </row>
    <row r="89" spans="1:12" ht="15" customHeight="1" x14ac:dyDescent="0.45">
      <c r="A89" s="293"/>
      <c r="B89" s="5" t="s">
        <v>7</v>
      </c>
      <c r="C89" s="2">
        <v>203</v>
      </c>
      <c r="D89" s="1">
        <v>4302572</v>
      </c>
      <c r="E89" s="1">
        <v>4336579</v>
      </c>
      <c r="F89" s="41">
        <f t="shared" si="6"/>
        <v>34.006999999999998</v>
      </c>
      <c r="G89" s="22">
        <f t="shared" si="7"/>
        <v>51.407375899611203</v>
      </c>
      <c r="H89" s="45">
        <f t="shared" si="8"/>
        <v>0</v>
      </c>
      <c r="I89" s="42">
        <f t="shared" si="9"/>
        <v>51.407375899611203</v>
      </c>
      <c r="J89" s="30">
        <f t="shared" si="11"/>
        <v>310</v>
      </c>
      <c r="K89" s="216"/>
      <c r="L89" s="27">
        <f t="shared" si="10"/>
        <v>361.40737589961122</v>
      </c>
    </row>
    <row r="90" spans="1:12" ht="15" customHeight="1" x14ac:dyDescent="0.45">
      <c r="A90" s="293"/>
      <c r="B90" s="5" t="s">
        <v>7</v>
      </c>
      <c r="C90" s="2">
        <v>204</v>
      </c>
      <c r="D90" s="1">
        <v>133010</v>
      </c>
      <c r="E90" s="1">
        <v>133021</v>
      </c>
      <c r="F90" s="41">
        <f>(E90-D90)*0.01</f>
        <v>0.11</v>
      </c>
      <c r="G90" s="22">
        <f t="shared" si="7"/>
        <v>0.16628374596280862</v>
      </c>
      <c r="H90" s="45">
        <f t="shared" si="8"/>
        <v>0</v>
      </c>
      <c r="I90" s="42">
        <f t="shared" si="9"/>
        <v>0.16628374596280862</v>
      </c>
      <c r="J90" s="30">
        <f t="shared" si="11"/>
        <v>310</v>
      </c>
      <c r="K90" s="216"/>
      <c r="L90" s="27">
        <f t="shared" si="10"/>
        <v>310.1662837459628</v>
      </c>
    </row>
    <row r="91" spans="1:12" ht="15" customHeight="1" x14ac:dyDescent="0.45">
      <c r="A91" s="293"/>
      <c r="B91" s="5" t="s">
        <v>7</v>
      </c>
      <c r="C91" s="2">
        <v>301</v>
      </c>
      <c r="D91" s="1">
        <v>4883923</v>
      </c>
      <c r="E91" s="1">
        <v>4910673</v>
      </c>
      <c r="F91" s="41">
        <f t="shared" ref="F91:F123" si="12">(E91-D91)*$N$1</f>
        <v>26.75</v>
      </c>
      <c r="G91" s="22">
        <f t="shared" si="7"/>
        <v>40.437183677319368</v>
      </c>
      <c r="H91" s="45">
        <f t="shared" si="8"/>
        <v>0</v>
      </c>
      <c r="I91" s="42">
        <f t="shared" si="9"/>
        <v>40.437183677319368</v>
      </c>
      <c r="J91" s="30">
        <f t="shared" si="11"/>
        <v>310</v>
      </c>
      <c r="K91" s="216"/>
      <c r="L91" s="27">
        <f t="shared" si="10"/>
        <v>350.43718367731935</v>
      </c>
    </row>
    <row r="92" spans="1:12" ht="15" customHeight="1" x14ac:dyDescent="0.45">
      <c r="A92" s="293"/>
      <c r="B92" s="5" t="s">
        <v>7</v>
      </c>
      <c r="C92" s="2">
        <v>302</v>
      </c>
      <c r="D92" s="1">
        <v>3280286</v>
      </c>
      <c r="E92" s="1">
        <v>3318775</v>
      </c>
      <c r="F92" s="41">
        <f t="shared" si="12"/>
        <v>38.489000000000004</v>
      </c>
      <c r="G92" s="22">
        <f t="shared" si="7"/>
        <v>58.182682712386743</v>
      </c>
      <c r="H92" s="45">
        <f t="shared" si="8"/>
        <v>0</v>
      </c>
      <c r="I92" s="42">
        <f t="shared" si="9"/>
        <v>58.182682712386743</v>
      </c>
      <c r="J92" s="30">
        <f t="shared" si="11"/>
        <v>310</v>
      </c>
      <c r="K92" s="216"/>
      <c r="L92" s="27">
        <f t="shared" si="10"/>
        <v>368.18268271238674</v>
      </c>
    </row>
    <row r="93" spans="1:12" ht="15" customHeight="1" x14ac:dyDescent="0.45">
      <c r="A93" s="293"/>
      <c r="B93" s="5" t="s">
        <v>7</v>
      </c>
      <c r="C93" s="2">
        <v>303</v>
      </c>
      <c r="D93" s="1">
        <v>4507735</v>
      </c>
      <c r="E93" s="1">
        <v>4551273</v>
      </c>
      <c r="F93" s="41">
        <f t="shared" si="12"/>
        <v>43.538000000000004</v>
      </c>
      <c r="G93" s="22">
        <f t="shared" si="7"/>
        <v>65.815106652079663</v>
      </c>
      <c r="H93" s="45">
        <f t="shared" si="8"/>
        <v>0</v>
      </c>
      <c r="I93" s="42">
        <f t="shared" si="9"/>
        <v>65.815106652079663</v>
      </c>
      <c r="J93" s="30">
        <f t="shared" si="11"/>
        <v>310</v>
      </c>
      <c r="K93" s="216"/>
      <c r="L93" s="27">
        <f t="shared" si="10"/>
        <v>375.81510665207963</v>
      </c>
    </row>
    <row r="94" spans="1:12" ht="15" customHeight="1" x14ac:dyDescent="0.45">
      <c r="A94" s="293"/>
      <c r="B94" s="5" t="s">
        <v>7</v>
      </c>
      <c r="C94" s="2">
        <v>304</v>
      </c>
      <c r="D94" s="1">
        <v>2404304</v>
      </c>
      <c r="E94" s="1">
        <v>2415623</v>
      </c>
      <c r="F94" s="41">
        <f t="shared" si="12"/>
        <v>11.319000000000001</v>
      </c>
      <c r="G94" s="22">
        <f t="shared" si="7"/>
        <v>17.110597459573007</v>
      </c>
      <c r="H94" s="45">
        <f t="shared" si="8"/>
        <v>0</v>
      </c>
      <c r="I94" s="42">
        <f t="shared" si="9"/>
        <v>17.110597459573007</v>
      </c>
      <c r="J94" s="30">
        <f t="shared" si="11"/>
        <v>310</v>
      </c>
      <c r="K94" s="216"/>
      <c r="L94" s="27">
        <f t="shared" si="10"/>
        <v>327.110597459573</v>
      </c>
    </row>
    <row r="95" spans="1:12" ht="15" customHeight="1" x14ac:dyDescent="0.45">
      <c r="A95" s="293"/>
      <c r="B95" s="5" t="s">
        <v>7</v>
      </c>
      <c r="C95" s="2">
        <v>401</v>
      </c>
      <c r="D95" s="1">
        <v>3716814</v>
      </c>
      <c r="E95" s="1">
        <v>3737164</v>
      </c>
      <c r="F95" s="41">
        <f t="shared" si="12"/>
        <v>20.350000000000001</v>
      </c>
      <c r="G95" s="22">
        <f t="shared" si="7"/>
        <v>30.762493003119598</v>
      </c>
      <c r="H95" s="45">
        <f t="shared" si="8"/>
        <v>0</v>
      </c>
      <c r="I95" s="42">
        <f t="shared" si="9"/>
        <v>30.762493003119598</v>
      </c>
      <c r="J95" s="30">
        <f t="shared" si="11"/>
        <v>310</v>
      </c>
      <c r="K95" s="216"/>
      <c r="L95" s="27">
        <f t="shared" si="10"/>
        <v>340.76249300311957</v>
      </c>
    </row>
    <row r="96" spans="1:12" ht="15" customHeight="1" x14ac:dyDescent="0.45">
      <c r="A96" s="293"/>
      <c r="B96" s="5" t="s">
        <v>7</v>
      </c>
      <c r="C96" s="2">
        <v>402</v>
      </c>
      <c r="D96" s="1">
        <v>3200721</v>
      </c>
      <c r="E96" s="1">
        <v>3216615</v>
      </c>
      <c r="F96" s="41">
        <f t="shared" si="12"/>
        <v>15.894</v>
      </c>
      <c r="G96" s="22">
        <f t="shared" si="7"/>
        <v>24.026489621208004</v>
      </c>
      <c r="H96" s="45">
        <f t="shared" si="8"/>
        <v>0</v>
      </c>
      <c r="I96" s="42">
        <f t="shared" si="9"/>
        <v>24.026489621208004</v>
      </c>
      <c r="J96" s="30">
        <f t="shared" si="11"/>
        <v>310</v>
      </c>
      <c r="K96" s="216"/>
      <c r="L96" s="27">
        <f t="shared" si="10"/>
        <v>334.02648962120799</v>
      </c>
    </row>
    <row r="97" spans="1:12" ht="15" customHeight="1" x14ac:dyDescent="0.45">
      <c r="A97" s="293"/>
      <c r="B97" s="5" t="s">
        <v>7</v>
      </c>
      <c r="C97" s="2">
        <v>403</v>
      </c>
      <c r="D97" s="1">
        <v>2952697</v>
      </c>
      <c r="E97" s="1">
        <v>2962300</v>
      </c>
      <c r="F97" s="41">
        <f t="shared" si="12"/>
        <v>9.6029999999999998</v>
      </c>
      <c r="G97" s="22">
        <f t="shared" si="7"/>
        <v>14.516571022553192</v>
      </c>
      <c r="H97" s="45">
        <f t="shared" si="8"/>
        <v>0</v>
      </c>
      <c r="I97" s="42">
        <f t="shared" si="9"/>
        <v>14.516571022553192</v>
      </c>
      <c r="J97" s="30">
        <f t="shared" si="11"/>
        <v>310</v>
      </c>
      <c r="K97" s="216"/>
      <c r="L97" s="27">
        <f t="shared" si="10"/>
        <v>324.51657102255319</v>
      </c>
    </row>
    <row r="98" spans="1:12" ht="15" customHeight="1" x14ac:dyDescent="0.45">
      <c r="A98" s="293"/>
      <c r="B98" s="5" t="s">
        <v>7</v>
      </c>
      <c r="C98" s="2">
        <v>404</v>
      </c>
      <c r="D98" s="1">
        <v>3092055</v>
      </c>
      <c r="E98" s="1">
        <v>3102207</v>
      </c>
      <c r="F98" s="41">
        <f t="shared" si="12"/>
        <v>10.152000000000001</v>
      </c>
      <c r="G98" s="22">
        <f t="shared" si="7"/>
        <v>15.346478081949394</v>
      </c>
      <c r="H98" s="45">
        <f t="shared" si="8"/>
        <v>0</v>
      </c>
      <c r="I98" s="42">
        <f t="shared" si="9"/>
        <v>15.346478081949394</v>
      </c>
      <c r="J98" s="30">
        <f t="shared" si="11"/>
        <v>310</v>
      </c>
      <c r="K98" s="216"/>
      <c r="L98" s="27">
        <f t="shared" si="10"/>
        <v>325.34647808194939</v>
      </c>
    </row>
    <row r="99" spans="1:12" ht="15" customHeight="1" x14ac:dyDescent="0.45">
      <c r="A99" s="293"/>
      <c r="B99" s="5" t="s">
        <v>7</v>
      </c>
      <c r="C99" s="2">
        <v>501</v>
      </c>
      <c r="D99" s="1">
        <v>2684863</v>
      </c>
      <c r="E99" s="1">
        <v>2699805</v>
      </c>
      <c r="F99" s="41">
        <f t="shared" si="12"/>
        <v>14.942</v>
      </c>
      <c r="G99" s="22">
        <f t="shared" si="7"/>
        <v>22.587379383420785</v>
      </c>
      <c r="H99" s="45">
        <f t="shared" si="8"/>
        <v>0</v>
      </c>
      <c r="I99" s="42">
        <f t="shared" si="9"/>
        <v>22.587379383420785</v>
      </c>
      <c r="J99" s="30">
        <f t="shared" si="11"/>
        <v>310</v>
      </c>
      <c r="K99" s="216"/>
      <c r="L99" s="27">
        <f t="shared" si="10"/>
        <v>332.5873793834208</v>
      </c>
    </row>
    <row r="100" spans="1:12" ht="15" customHeight="1" x14ac:dyDescent="0.45">
      <c r="A100" s="293"/>
      <c r="B100" s="5" t="s">
        <v>7</v>
      </c>
      <c r="C100" s="2">
        <v>502</v>
      </c>
      <c r="D100" s="1">
        <v>2463017</v>
      </c>
      <c r="E100" s="1">
        <v>2483537</v>
      </c>
      <c r="F100" s="41">
        <f t="shared" si="12"/>
        <v>20.52</v>
      </c>
      <c r="G100" s="22">
        <f t="shared" si="7"/>
        <v>31.019476974153026</v>
      </c>
      <c r="H100" s="45">
        <f t="shared" si="8"/>
        <v>0</v>
      </c>
      <c r="I100" s="42">
        <f t="shared" si="9"/>
        <v>31.019476974153026</v>
      </c>
      <c r="J100" s="30">
        <f t="shared" si="11"/>
        <v>310</v>
      </c>
      <c r="K100" s="216"/>
      <c r="L100" s="27">
        <f t="shared" si="10"/>
        <v>341.01947697415301</v>
      </c>
    </row>
    <row r="101" spans="1:12" ht="15" customHeight="1" x14ac:dyDescent="0.45">
      <c r="A101" s="293"/>
      <c r="B101" s="5" t="s">
        <v>7</v>
      </c>
      <c r="C101" s="2">
        <v>503</v>
      </c>
      <c r="D101" s="1">
        <v>3017784</v>
      </c>
      <c r="E101" s="1">
        <v>3037891</v>
      </c>
      <c r="F101" s="41">
        <f t="shared" si="12"/>
        <v>20.106999999999999</v>
      </c>
      <c r="G101" s="22">
        <f t="shared" si="7"/>
        <v>30.395157091583574</v>
      </c>
      <c r="H101" s="45">
        <f t="shared" si="8"/>
        <v>0</v>
      </c>
      <c r="I101" s="42">
        <f t="shared" si="9"/>
        <v>30.395157091583574</v>
      </c>
      <c r="J101" s="30">
        <f t="shared" si="11"/>
        <v>310</v>
      </c>
      <c r="K101" s="216"/>
      <c r="L101" s="27">
        <f t="shared" si="10"/>
        <v>340.3951570915836</v>
      </c>
    </row>
    <row r="102" spans="1:12" ht="15.75" customHeight="1" x14ac:dyDescent="0.45">
      <c r="A102" s="293"/>
      <c r="B102" s="5" t="s">
        <v>7</v>
      </c>
      <c r="C102" s="2">
        <v>504</v>
      </c>
      <c r="D102" s="1">
        <v>3984471</v>
      </c>
      <c r="E102" s="1">
        <v>4008184</v>
      </c>
      <c r="F102" s="41">
        <f t="shared" si="12"/>
        <v>23.713000000000001</v>
      </c>
      <c r="G102" s="22">
        <f t="shared" si="7"/>
        <v>35.846240618328011</v>
      </c>
      <c r="H102" s="45">
        <f t="shared" si="8"/>
        <v>0</v>
      </c>
      <c r="I102" s="42">
        <f t="shared" si="9"/>
        <v>35.846240618328011</v>
      </c>
      <c r="J102" s="30">
        <f t="shared" si="11"/>
        <v>310</v>
      </c>
      <c r="K102" s="216"/>
      <c r="L102" s="27">
        <f t="shared" si="10"/>
        <v>345.84624061832801</v>
      </c>
    </row>
    <row r="103" spans="1:12" ht="15" customHeight="1" x14ac:dyDescent="0.45">
      <c r="A103" s="294"/>
      <c r="B103" s="5" t="s">
        <v>8</v>
      </c>
      <c r="C103" s="2">
        <v>101</v>
      </c>
      <c r="D103" s="1">
        <v>3616047</v>
      </c>
      <c r="E103" s="1">
        <v>3642296</v>
      </c>
      <c r="F103" s="41">
        <f t="shared" si="12"/>
        <v>26.248999999999999</v>
      </c>
      <c r="G103" s="22">
        <f>MMULT($G$1,1/$F$183)*F103</f>
        <v>39.679836797979668</v>
      </c>
      <c r="H103" s="45">
        <f t="shared" si="8"/>
        <v>0</v>
      </c>
      <c r="I103" s="42">
        <f>SUM(G103,H103)</f>
        <v>39.679836797979668</v>
      </c>
      <c r="J103" s="30">
        <f t="shared" si="11"/>
        <v>310</v>
      </c>
      <c r="K103" s="216"/>
      <c r="L103" s="27">
        <f>SUM(I103,J103,K103)</f>
        <v>349.67983679797965</v>
      </c>
    </row>
    <row r="104" spans="1:12" ht="15" customHeight="1" x14ac:dyDescent="0.45">
      <c r="A104" s="294"/>
      <c r="B104" s="5" t="s">
        <v>8</v>
      </c>
      <c r="C104" s="2">
        <v>102</v>
      </c>
      <c r="D104" s="1">
        <v>139075</v>
      </c>
      <c r="E104" s="1">
        <v>141416</v>
      </c>
      <c r="F104" s="41">
        <f>(E104-D104)*0.01</f>
        <v>23.41</v>
      </c>
      <c r="G104" s="22">
        <f t="shared" si="7"/>
        <v>35.388204481721367</v>
      </c>
      <c r="H104" s="45">
        <f t="shared" si="8"/>
        <v>0</v>
      </c>
      <c r="I104" s="42">
        <f t="shared" si="9"/>
        <v>35.388204481721367</v>
      </c>
      <c r="J104" s="30">
        <f t="shared" si="11"/>
        <v>310</v>
      </c>
      <c r="K104" s="216"/>
      <c r="L104" s="27">
        <f t="shared" si="10"/>
        <v>345.38820448172135</v>
      </c>
    </row>
    <row r="105" spans="1:12" ht="15" customHeight="1" x14ac:dyDescent="0.45">
      <c r="A105" s="294"/>
      <c r="B105" s="261" t="s">
        <v>8</v>
      </c>
      <c r="C105" s="259">
        <v>103</v>
      </c>
      <c r="D105" s="1">
        <v>0</v>
      </c>
      <c r="E105" s="1">
        <v>13289</v>
      </c>
      <c r="F105" s="41">
        <f t="shared" si="12"/>
        <v>13.289</v>
      </c>
      <c r="G105" s="22">
        <f t="shared" si="7"/>
        <v>20.088588182725125</v>
      </c>
      <c r="H105" s="45">
        <f t="shared" si="8"/>
        <v>0</v>
      </c>
      <c r="I105" s="42">
        <f t="shared" si="9"/>
        <v>20.088588182725125</v>
      </c>
      <c r="J105" s="30">
        <f t="shared" si="11"/>
        <v>310</v>
      </c>
      <c r="K105" s="216"/>
      <c r="L105" s="27">
        <f t="shared" si="10"/>
        <v>330.08858818272512</v>
      </c>
    </row>
    <row r="106" spans="1:12" ht="15" customHeight="1" x14ac:dyDescent="0.45">
      <c r="A106" s="294"/>
      <c r="B106" s="5" t="s">
        <v>8</v>
      </c>
      <c r="C106" s="2">
        <v>104</v>
      </c>
      <c r="D106" s="1">
        <v>438404</v>
      </c>
      <c r="E106" s="1">
        <v>438861</v>
      </c>
      <c r="F106" s="41">
        <f t="shared" si="12"/>
        <v>0.45700000000000002</v>
      </c>
      <c r="G106" s="22">
        <f t="shared" si="7"/>
        <v>0.69083338095457769</v>
      </c>
      <c r="H106" s="45">
        <f t="shared" si="8"/>
        <v>0</v>
      </c>
      <c r="I106" s="42">
        <f t="shared" si="9"/>
        <v>0.69083338095457769</v>
      </c>
      <c r="J106" s="30">
        <f t="shared" si="11"/>
        <v>310</v>
      </c>
      <c r="K106" s="216"/>
      <c r="L106" s="27">
        <f t="shared" si="10"/>
        <v>310.69083338095459</v>
      </c>
    </row>
    <row r="107" spans="1:12" ht="15" customHeight="1" x14ac:dyDescent="0.45">
      <c r="A107" s="294"/>
      <c r="B107" s="261" t="s">
        <v>8</v>
      </c>
      <c r="C107" s="259">
        <v>201</v>
      </c>
      <c r="D107" s="1">
        <v>0</v>
      </c>
      <c r="E107" s="1">
        <v>2000</v>
      </c>
      <c r="F107" s="41">
        <f t="shared" si="12"/>
        <v>2</v>
      </c>
      <c r="G107" s="22">
        <f t="shared" si="7"/>
        <v>3.0233408356874296</v>
      </c>
      <c r="H107" s="45">
        <f t="shared" si="8"/>
        <v>0</v>
      </c>
      <c r="I107" s="42">
        <f t="shared" si="9"/>
        <v>3.0233408356874296</v>
      </c>
      <c r="J107" s="30">
        <f t="shared" si="11"/>
        <v>310</v>
      </c>
      <c r="K107" s="216"/>
      <c r="L107" s="27">
        <f t="shared" si="10"/>
        <v>313.02334083568741</v>
      </c>
    </row>
    <row r="108" spans="1:12" ht="15" customHeight="1" x14ac:dyDescent="0.45">
      <c r="A108" s="294"/>
      <c r="B108" s="261" t="s">
        <v>8</v>
      </c>
      <c r="C108" s="259">
        <v>202</v>
      </c>
      <c r="D108" s="1">
        <v>0</v>
      </c>
      <c r="E108" s="1">
        <v>22161</v>
      </c>
      <c r="F108" s="41">
        <f t="shared" si="12"/>
        <v>22.161000000000001</v>
      </c>
      <c r="G108" s="22">
        <f t="shared" si="7"/>
        <v>33.500128129834565</v>
      </c>
      <c r="H108" s="45">
        <f t="shared" si="8"/>
        <v>0</v>
      </c>
      <c r="I108" s="42">
        <f t="shared" si="9"/>
        <v>33.500128129834565</v>
      </c>
      <c r="J108" s="30">
        <f t="shared" si="11"/>
        <v>310</v>
      </c>
      <c r="K108" s="216"/>
      <c r="L108" s="27">
        <f t="shared" si="10"/>
        <v>343.50012812983459</v>
      </c>
    </row>
    <row r="109" spans="1:12" ht="15" customHeight="1" x14ac:dyDescent="0.45">
      <c r="A109" s="294"/>
      <c r="B109" s="5" t="s">
        <v>8</v>
      </c>
      <c r="C109" s="2">
        <v>203</v>
      </c>
      <c r="D109" s="1">
        <v>3528852</v>
      </c>
      <c r="E109" s="1">
        <v>3532809</v>
      </c>
      <c r="F109" s="41">
        <f t="shared" si="12"/>
        <v>3.9570000000000003</v>
      </c>
      <c r="G109" s="22">
        <f t="shared" si="7"/>
        <v>5.98167984340758</v>
      </c>
      <c r="H109" s="45">
        <f t="shared" si="8"/>
        <v>0</v>
      </c>
      <c r="I109" s="42">
        <f t="shared" si="9"/>
        <v>5.98167984340758</v>
      </c>
      <c r="J109" s="30">
        <f t="shared" si="11"/>
        <v>310</v>
      </c>
      <c r="K109" s="216"/>
      <c r="L109" s="27">
        <f t="shared" si="10"/>
        <v>315.98167984340756</v>
      </c>
    </row>
    <row r="110" spans="1:12" ht="15" customHeight="1" x14ac:dyDescent="0.45">
      <c r="A110" s="294"/>
      <c r="B110" s="5" t="s">
        <v>8</v>
      </c>
      <c r="C110" s="2">
        <v>204</v>
      </c>
      <c r="D110" s="1">
        <v>1821613</v>
      </c>
      <c r="E110" s="1">
        <v>1835021</v>
      </c>
      <c r="F110" s="41">
        <f t="shared" si="12"/>
        <v>13.407999999999999</v>
      </c>
      <c r="G110" s="22">
        <f t="shared" si="7"/>
        <v>20.268476962448528</v>
      </c>
      <c r="H110" s="45">
        <f t="shared" si="8"/>
        <v>0</v>
      </c>
      <c r="I110" s="42">
        <f t="shared" si="9"/>
        <v>20.268476962448528</v>
      </c>
      <c r="J110" s="30">
        <f t="shared" si="11"/>
        <v>310</v>
      </c>
      <c r="K110" s="216"/>
      <c r="L110" s="27">
        <f t="shared" si="10"/>
        <v>330.26847696244852</v>
      </c>
    </row>
    <row r="111" spans="1:12" ht="15" customHeight="1" x14ac:dyDescent="0.45">
      <c r="A111" s="294"/>
      <c r="B111" s="5" t="s">
        <v>8</v>
      </c>
      <c r="C111" s="2">
        <v>301</v>
      </c>
      <c r="D111" s="1">
        <v>3571881</v>
      </c>
      <c r="E111" s="1">
        <v>3587131</v>
      </c>
      <c r="F111" s="41">
        <f t="shared" si="12"/>
        <v>15.25</v>
      </c>
      <c r="G111" s="22">
        <f t="shared" si="7"/>
        <v>23.052973872116652</v>
      </c>
      <c r="H111" s="45">
        <f t="shared" si="8"/>
        <v>0</v>
      </c>
      <c r="I111" s="42">
        <f t="shared" si="9"/>
        <v>23.052973872116652</v>
      </c>
      <c r="J111" s="30">
        <f t="shared" si="11"/>
        <v>310</v>
      </c>
      <c r="K111" s="216"/>
      <c r="L111" s="27">
        <f t="shared" si="10"/>
        <v>333.05297387211664</v>
      </c>
    </row>
    <row r="112" spans="1:12" ht="15" customHeight="1" x14ac:dyDescent="0.45">
      <c r="A112" s="294"/>
      <c r="B112" s="5" t="s">
        <v>8</v>
      </c>
      <c r="C112" s="2">
        <v>302</v>
      </c>
      <c r="D112" s="1">
        <v>3283899</v>
      </c>
      <c r="E112" s="1">
        <v>3295501</v>
      </c>
      <c r="F112" s="41">
        <f t="shared" si="12"/>
        <v>11.602</v>
      </c>
      <c r="G112" s="22">
        <f t="shared" si="7"/>
        <v>17.538400187822781</v>
      </c>
      <c r="H112" s="45">
        <f t="shared" si="8"/>
        <v>0</v>
      </c>
      <c r="I112" s="42">
        <f t="shared" si="9"/>
        <v>17.538400187822781</v>
      </c>
      <c r="J112" s="30">
        <f t="shared" si="11"/>
        <v>310</v>
      </c>
      <c r="K112" s="216"/>
      <c r="L112" s="27">
        <f t="shared" si="10"/>
        <v>327.53840018782279</v>
      </c>
    </row>
    <row r="113" spans="1:12" ht="15" customHeight="1" x14ac:dyDescent="0.45">
      <c r="A113" s="294"/>
      <c r="B113" s="5" t="s">
        <v>8</v>
      </c>
      <c r="C113" s="2">
        <v>303</v>
      </c>
      <c r="D113" s="1">
        <v>3492623</v>
      </c>
      <c r="E113" s="1">
        <v>3518255</v>
      </c>
      <c r="F113" s="41">
        <f t="shared" si="12"/>
        <v>25.632000000000001</v>
      </c>
      <c r="G113" s="22">
        <f t="shared" si="7"/>
        <v>38.7471361501701</v>
      </c>
      <c r="H113" s="45">
        <f t="shared" si="8"/>
        <v>0</v>
      </c>
      <c r="I113" s="42">
        <f t="shared" si="9"/>
        <v>38.7471361501701</v>
      </c>
      <c r="J113" s="30">
        <f t="shared" si="11"/>
        <v>310</v>
      </c>
      <c r="K113" s="216"/>
      <c r="L113" s="27">
        <f t="shared" si="10"/>
        <v>348.74713615017009</v>
      </c>
    </row>
    <row r="114" spans="1:12" ht="15" customHeight="1" x14ac:dyDescent="0.45">
      <c r="A114" s="294"/>
      <c r="B114" s="5" t="s">
        <v>8</v>
      </c>
      <c r="C114" s="2">
        <v>304</v>
      </c>
      <c r="D114" s="1">
        <v>2690459</v>
      </c>
      <c r="E114" s="1">
        <v>2702051</v>
      </c>
      <c r="F114" s="41">
        <f t="shared" si="12"/>
        <v>11.592000000000001</v>
      </c>
      <c r="G114" s="22">
        <f t="shared" si="7"/>
        <v>17.523283483644342</v>
      </c>
      <c r="H114" s="45">
        <f t="shared" si="8"/>
        <v>0</v>
      </c>
      <c r="I114" s="42">
        <f t="shared" si="9"/>
        <v>17.523283483644342</v>
      </c>
      <c r="J114" s="30">
        <f t="shared" si="11"/>
        <v>310</v>
      </c>
      <c r="K114" s="216"/>
      <c r="L114" s="27">
        <f t="shared" si="10"/>
        <v>327.52328348364432</v>
      </c>
    </row>
    <row r="115" spans="1:12" ht="15" customHeight="1" x14ac:dyDescent="0.45">
      <c r="A115" s="294"/>
      <c r="B115" s="5" t="s">
        <v>8</v>
      </c>
      <c r="C115" s="2">
        <v>401</v>
      </c>
      <c r="D115" s="1">
        <v>2702420</v>
      </c>
      <c r="E115" s="1">
        <v>2716620</v>
      </c>
      <c r="F115" s="41">
        <f t="shared" si="12"/>
        <v>14.200000000000001</v>
      </c>
      <c r="G115" s="22">
        <f t="shared" si="7"/>
        <v>21.46571993338075</v>
      </c>
      <c r="H115" s="45">
        <f t="shared" si="8"/>
        <v>0</v>
      </c>
      <c r="I115" s="42">
        <f t="shared" si="9"/>
        <v>21.46571993338075</v>
      </c>
      <c r="J115" s="30">
        <f t="shared" si="11"/>
        <v>310</v>
      </c>
      <c r="K115" s="216"/>
      <c r="L115" s="27">
        <f t="shared" si="10"/>
        <v>331.46571993338074</v>
      </c>
    </row>
    <row r="116" spans="1:12" ht="15" customHeight="1" x14ac:dyDescent="0.45">
      <c r="A116" s="294"/>
      <c r="B116" s="261" t="s">
        <v>8</v>
      </c>
      <c r="C116" s="259">
        <v>402</v>
      </c>
      <c r="D116" s="1">
        <v>0</v>
      </c>
      <c r="E116" s="1">
        <v>2222</v>
      </c>
      <c r="F116" s="41">
        <f t="shared" si="12"/>
        <v>2.222</v>
      </c>
      <c r="G116" s="22">
        <f t="shared" si="7"/>
        <v>3.3589316684487343</v>
      </c>
      <c r="H116" s="45">
        <f t="shared" si="8"/>
        <v>0</v>
      </c>
      <c r="I116" s="42">
        <f t="shared" si="9"/>
        <v>3.3589316684487343</v>
      </c>
      <c r="J116" s="30">
        <f t="shared" si="11"/>
        <v>310</v>
      </c>
      <c r="K116" s="216"/>
      <c r="L116" s="27">
        <f t="shared" si="10"/>
        <v>313.35893166844875</v>
      </c>
    </row>
    <row r="117" spans="1:12" ht="15" customHeight="1" x14ac:dyDescent="0.45">
      <c r="A117" s="294"/>
      <c r="B117" s="5" t="s">
        <v>8</v>
      </c>
      <c r="C117" s="2">
        <v>403</v>
      </c>
      <c r="D117" s="1">
        <v>523955</v>
      </c>
      <c r="E117" s="1">
        <v>525648</v>
      </c>
      <c r="F117" s="41">
        <f t="shared" si="12"/>
        <v>1.6930000000000001</v>
      </c>
      <c r="G117" s="22">
        <f t="shared" si="7"/>
        <v>2.5592580174094093</v>
      </c>
      <c r="H117" s="45">
        <f t="shared" si="8"/>
        <v>0</v>
      </c>
      <c r="I117" s="42">
        <f t="shared" si="9"/>
        <v>2.5592580174094093</v>
      </c>
      <c r="J117" s="30">
        <f t="shared" si="11"/>
        <v>310</v>
      </c>
      <c r="K117" s="216"/>
      <c r="L117" s="27">
        <f t="shared" si="10"/>
        <v>312.55925801740943</v>
      </c>
    </row>
    <row r="118" spans="1:12" ht="15" customHeight="1" x14ac:dyDescent="0.45">
      <c r="A118" s="294"/>
      <c r="B118" s="5" t="s">
        <v>8</v>
      </c>
      <c r="C118" s="2">
        <v>404</v>
      </c>
      <c r="D118" s="1">
        <v>2647432</v>
      </c>
      <c r="E118" s="1">
        <v>2652828</v>
      </c>
      <c r="F118" s="41">
        <f t="shared" si="12"/>
        <v>5.3959999999999999</v>
      </c>
      <c r="G118" s="22">
        <f t="shared" si="7"/>
        <v>8.1569735746846845</v>
      </c>
      <c r="H118" s="45">
        <f t="shared" si="8"/>
        <v>0</v>
      </c>
      <c r="I118" s="42">
        <f t="shared" si="9"/>
        <v>8.1569735746846845</v>
      </c>
      <c r="J118" s="30">
        <f t="shared" si="11"/>
        <v>310</v>
      </c>
      <c r="K118" s="216"/>
      <c r="L118" s="27">
        <f t="shared" si="10"/>
        <v>318.15697357468468</v>
      </c>
    </row>
    <row r="119" spans="1:12" ht="15" customHeight="1" x14ac:dyDescent="0.45">
      <c r="A119" s="294"/>
      <c r="B119" s="5" t="s">
        <v>8</v>
      </c>
      <c r="C119" s="2">
        <v>501</v>
      </c>
      <c r="D119" s="260">
        <v>2639670</v>
      </c>
      <c r="E119" s="1">
        <v>2658572</v>
      </c>
      <c r="F119" s="41">
        <f t="shared" si="12"/>
        <v>18.902000000000001</v>
      </c>
      <c r="G119" s="22">
        <f t="shared" si="7"/>
        <v>28.573594238081899</v>
      </c>
      <c r="H119" s="45">
        <f t="shared" si="8"/>
        <v>0</v>
      </c>
      <c r="I119" s="42">
        <f t="shared" si="9"/>
        <v>28.573594238081899</v>
      </c>
      <c r="J119" s="30">
        <f t="shared" si="11"/>
        <v>310</v>
      </c>
      <c r="K119" s="216"/>
      <c r="L119" s="27">
        <f t="shared" si="10"/>
        <v>338.57359423808191</v>
      </c>
    </row>
    <row r="120" spans="1:12" ht="15" customHeight="1" x14ac:dyDescent="0.45">
      <c r="A120" s="294"/>
      <c r="B120" s="5" t="s">
        <v>8</v>
      </c>
      <c r="C120" s="2">
        <v>502</v>
      </c>
      <c r="D120" s="1">
        <v>5612930</v>
      </c>
      <c r="E120" s="1">
        <v>5655217</v>
      </c>
      <c r="F120" s="41">
        <f t="shared" si="12"/>
        <v>42.286999999999999</v>
      </c>
      <c r="G120" s="22">
        <f t="shared" si="7"/>
        <v>63.924006959357165</v>
      </c>
      <c r="H120" s="45">
        <f t="shared" si="8"/>
        <v>0</v>
      </c>
      <c r="I120" s="42">
        <f t="shared" si="9"/>
        <v>63.924006959357165</v>
      </c>
      <c r="J120" s="30">
        <f t="shared" si="11"/>
        <v>310</v>
      </c>
      <c r="K120" s="216"/>
      <c r="L120" s="27">
        <f t="shared" si="10"/>
        <v>373.92400695935714</v>
      </c>
    </row>
    <row r="121" spans="1:12" ht="15" customHeight="1" x14ac:dyDescent="0.45">
      <c r="A121" s="294"/>
      <c r="B121" s="261" t="s">
        <v>8</v>
      </c>
      <c r="C121" s="259">
        <v>503</v>
      </c>
      <c r="D121" s="1">
        <v>0</v>
      </c>
      <c r="E121" s="1">
        <v>12792</v>
      </c>
      <c r="F121" s="41">
        <f t="shared" si="12"/>
        <v>12.792</v>
      </c>
      <c r="G121" s="22">
        <f t="shared" si="7"/>
        <v>19.3372879850568</v>
      </c>
      <c r="H121" s="45">
        <f t="shared" si="8"/>
        <v>0</v>
      </c>
      <c r="I121" s="42">
        <f t="shared" si="9"/>
        <v>19.3372879850568</v>
      </c>
      <c r="J121" s="30">
        <f t="shared" si="11"/>
        <v>310</v>
      </c>
      <c r="K121" s="216"/>
      <c r="L121" s="27">
        <f t="shared" si="10"/>
        <v>329.33728798505678</v>
      </c>
    </row>
    <row r="122" spans="1:12" ht="15.75" customHeight="1" x14ac:dyDescent="0.45">
      <c r="A122" s="294"/>
      <c r="B122" s="5" t="s">
        <v>8</v>
      </c>
      <c r="C122" s="2">
        <v>504</v>
      </c>
      <c r="D122" s="1">
        <v>4118108</v>
      </c>
      <c r="E122" s="1">
        <v>4151171</v>
      </c>
      <c r="F122" s="41">
        <f t="shared" si="12"/>
        <v>33.063000000000002</v>
      </c>
      <c r="G122" s="22">
        <f t="shared" si="7"/>
        <v>49.980359025166749</v>
      </c>
      <c r="H122" s="45">
        <f t="shared" si="8"/>
        <v>0</v>
      </c>
      <c r="I122" s="42">
        <f t="shared" si="9"/>
        <v>49.980359025166749</v>
      </c>
      <c r="J122" s="30">
        <f t="shared" si="11"/>
        <v>310</v>
      </c>
      <c r="K122" s="216"/>
      <c r="L122" s="27">
        <f t="shared" si="10"/>
        <v>359.98035902516676</v>
      </c>
    </row>
    <row r="123" spans="1:12" ht="15" customHeight="1" x14ac:dyDescent="0.45">
      <c r="A123" s="293"/>
      <c r="B123" s="5" t="s">
        <v>9</v>
      </c>
      <c r="C123" s="2">
        <v>101</v>
      </c>
      <c r="D123" s="1">
        <v>2881633</v>
      </c>
      <c r="E123" s="1">
        <v>2896049</v>
      </c>
      <c r="F123" s="41">
        <f t="shared" si="12"/>
        <v>14.416</v>
      </c>
      <c r="G123" s="22">
        <f t="shared" si="7"/>
        <v>21.792240743634995</v>
      </c>
      <c r="H123" s="45">
        <f t="shared" si="8"/>
        <v>0</v>
      </c>
      <c r="I123" s="42">
        <f t="shared" si="9"/>
        <v>21.792240743634995</v>
      </c>
      <c r="J123" s="30">
        <f t="shared" si="11"/>
        <v>310</v>
      </c>
      <c r="K123" s="216"/>
      <c r="L123" s="27">
        <f t="shared" si="10"/>
        <v>331.79224074363498</v>
      </c>
    </row>
    <row r="124" spans="1:12" ht="15" customHeight="1" x14ac:dyDescent="0.45">
      <c r="A124" s="293"/>
      <c r="B124" s="5" t="s">
        <v>9</v>
      </c>
      <c r="C124" s="2">
        <v>102</v>
      </c>
      <c r="D124" s="1">
        <v>20834</v>
      </c>
      <c r="E124" s="1">
        <v>21167</v>
      </c>
      <c r="F124" s="41">
        <f>(E124-D124)*0.01</f>
        <v>3.33</v>
      </c>
      <c r="G124" s="22">
        <f>MMULT($G$1,1/$F$183)*F124</f>
        <v>5.03386249141957</v>
      </c>
      <c r="H124" s="45">
        <f t="shared" si="8"/>
        <v>0</v>
      </c>
      <c r="I124" s="42">
        <f t="shared" si="9"/>
        <v>5.03386249141957</v>
      </c>
      <c r="J124" s="30">
        <f t="shared" si="11"/>
        <v>310</v>
      </c>
      <c r="K124" s="216"/>
      <c r="L124" s="27">
        <f t="shared" si="10"/>
        <v>315.0338624914196</v>
      </c>
    </row>
    <row r="125" spans="1:12" ht="15" customHeight="1" x14ac:dyDescent="0.45">
      <c r="A125" s="293"/>
      <c r="B125" s="5" t="s">
        <v>9</v>
      </c>
      <c r="C125" s="2">
        <v>103</v>
      </c>
      <c r="D125" s="1">
        <v>2765593</v>
      </c>
      <c r="E125" s="1">
        <v>2779034</v>
      </c>
      <c r="F125" s="41">
        <f t="shared" ref="F125:F182" si="13">(E125-D125)*$N$1</f>
        <v>13.441000000000001</v>
      </c>
      <c r="G125" s="22">
        <f t="shared" si="7"/>
        <v>20.318362086237371</v>
      </c>
      <c r="H125" s="45">
        <f t="shared" si="8"/>
        <v>0</v>
      </c>
      <c r="I125" s="42">
        <f t="shared" si="9"/>
        <v>20.318362086237371</v>
      </c>
      <c r="J125" s="30">
        <f t="shared" si="11"/>
        <v>310</v>
      </c>
      <c r="K125" s="216"/>
      <c r="L125" s="27">
        <f t="shared" si="10"/>
        <v>330.31836208623736</v>
      </c>
    </row>
    <row r="126" spans="1:12" ht="15" customHeight="1" x14ac:dyDescent="0.45">
      <c r="A126" s="293"/>
      <c r="B126" s="5" t="s">
        <v>9</v>
      </c>
      <c r="C126" s="2">
        <v>104</v>
      </c>
      <c r="D126" s="1">
        <v>2878331</v>
      </c>
      <c r="E126" s="1">
        <v>2878331</v>
      </c>
      <c r="F126" s="41">
        <f>(E126-D126)*$N$1</f>
        <v>0</v>
      </c>
      <c r="G126" s="22">
        <f t="shared" si="7"/>
        <v>0</v>
      </c>
      <c r="H126" s="45">
        <f t="shared" si="8"/>
        <v>0</v>
      </c>
      <c r="I126" s="42">
        <f t="shared" si="9"/>
        <v>0</v>
      </c>
      <c r="J126" s="30">
        <f t="shared" si="11"/>
        <v>310</v>
      </c>
      <c r="K126" s="216"/>
      <c r="L126" s="27">
        <f t="shared" si="10"/>
        <v>310</v>
      </c>
    </row>
    <row r="127" spans="1:12" ht="15" customHeight="1" x14ac:dyDescent="0.45">
      <c r="A127" s="293"/>
      <c r="B127" s="5" t="s">
        <v>9</v>
      </c>
      <c r="C127" s="2">
        <v>201</v>
      </c>
      <c r="D127" s="1">
        <v>2543259</v>
      </c>
      <c r="E127" s="1">
        <v>2555841</v>
      </c>
      <c r="F127" s="41">
        <f t="shared" si="13"/>
        <v>12.582000000000001</v>
      </c>
      <c r="G127" s="22">
        <f t="shared" si="7"/>
        <v>19.01983719730962</v>
      </c>
      <c r="H127" s="45">
        <f t="shared" si="8"/>
        <v>0</v>
      </c>
      <c r="I127" s="42">
        <f t="shared" si="9"/>
        <v>19.01983719730962</v>
      </c>
      <c r="J127" s="30">
        <f t="shared" si="11"/>
        <v>310</v>
      </c>
      <c r="K127" s="216"/>
      <c r="L127" s="27">
        <f t="shared" si="10"/>
        <v>329.01983719730964</v>
      </c>
    </row>
    <row r="128" spans="1:12" ht="15" customHeight="1" x14ac:dyDescent="0.45">
      <c r="A128" s="293"/>
      <c r="B128" s="5" t="s">
        <v>9</v>
      </c>
      <c r="C128" s="2">
        <v>202</v>
      </c>
      <c r="D128" s="1">
        <v>4661204</v>
      </c>
      <c r="E128" s="1">
        <v>4673732</v>
      </c>
      <c r="F128" s="41">
        <f t="shared" si="13"/>
        <v>12.528</v>
      </c>
      <c r="G128" s="22">
        <f t="shared" si="7"/>
        <v>18.938206994746061</v>
      </c>
      <c r="H128" s="45">
        <f t="shared" si="8"/>
        <v>0</v>
      </c>
      <c r="I128" s="42">
        <f t="shared" si="9"/>
        <v>18.938206994746061</v>
      </c>
      <c r="J128" s="30">
        <f t="shared" si="11"/>
        <v>310</v>
      </c>
      <c r="K128" s="216"/>
      <c r="L128" s="27">
        <f t="shared" si="10"/>
        <v>328.93820699474605</v>
      </c>
    </row>
    <row r="129" spans="1:12" ht="15" customHeight="1" x14ac:dyDescent="0.45">
      <c r="A129" s="293"/>
      <c r="B129" s="5" t="s">
        <v>9</v>
      </c>
      <c r="C129" s="2">
        <v>203</v>
      </c>
      <c r="D129" s="1">
        <v>2024310</v>
      </c>
      <c r="E129" s="1">
        <v>2041615</v>
      </c>
      <c r="F129" s="41">
        <f t="shared" si="13"/>
        <v>17.305</v>
      </c>
      <c r="G129" s="22">
        <f t="shared" si="7"/>
        <v>26.159456580785484</v>
      </c>
      <c r="H129" s="45">
        <f t="shared" si="8"/>
        <v>0</v>
      </c>
      <c r="I129" s="42">
        <f t="shared" si="9"/>
        <v>26.159456580785484</v>
      </c>
      <c r="J129" s="30">
        <f t="shared" si="11"/>
        <v>310</v>
      </c>
      <c r="K129" s="216"/>
      <c r="L129" s="27">
        <f t="shared" si="10"/>
        <v>336.1594565807855</v>
      </c>
    </row>
    <row r="130" spans="1:12" ht="15" customHeight="1" x14ac:dyDescent="0.45">
      <c r="A130" s="293"/>
      <c r="B130" s="5" t="s">
        <v>9</v>
      </c>
      <c r="C130" s="2">
        <v>204</v>
      </c>
      <c r="D130" s="1">
        <v>2870428</v>
      </c>
      <c r="E130" s="1">
        <v>2878446</v>
      </c>
      <c r="F130" s="41">
        <f t="shared" si="13"/>
        <v>8.0180000000000007</v>
      </c>
      <c r="G130" s="22">
        <f t="shared" si="7"/>
        <v>12.120573410270906</v>
      </c>
      <c r="H130" s="45">
        <f t="shared" si="8"/>
        <v>0</v>
      </c>
      <c r="I130" s="42">
        <f t="shared" si="9"/>
        <v>12.120573410270906</v>
      </c>
      <c r="J130" s="30">
        <f t="shared" si="11"/>
        <v>310</v>
      </c>
      <c r="K130" s="216"/>
      <c r="L130" s="27">
        <f t="shared" si="10"/>
        <v>322.12057341027088</v>
      </c>
    </row>
    <row r="131" spans="1:12" ht="15" customHeight="1" x14ac:dyDescent="0.45">
      <c r="A131" s="293"/>
      <c r="B131" s="5" t="s">
        <v>9</v>
      </c>
      <c r="C131" s="2">
        <v>301</v>
      </c>
      <c r="D131" s="1">
        <v>2886776</v>
      </c>
      <c r="E131" s="1">
        <v>2911289</v>
      </c>
      <c r="F131" s="41">
        <f t="shared" si="13"/>
        <v>24.513000000000002</v>
      </c>
      <c r="G131" s="22">
        <f t="shared" si="7"/>
        <v>37.055576952602983</v>
      </c>
      <c r="H131" s="45">
        <f t="shared" si="8"/>
        <v>0</v>
      </c>
      <c r="I131" s="42">
        <f t="shared" si="9"/>
        <v>37.055576952602983</v>
      </c>
      <c r="J131" s="30">
        <f t="shared" si="11"/>
        <v>310</v>
      </c>
      <c r="K131" s="216"/>
      <c r="L131" s="27">
        <f t="shared" si="10"/>
        <v>347.05557695260296</v>
      </c>
    </row>
    <row r="132" spans="1:12" ht="15" customHeight="1" x14ac:dyDescent="0.45">
      <c r="A132" s="293"/>
      <c r="B132" s="5" t="s">
        <v>9</v>
      </c>
      <c r="C132" s="2">
        <v>302</v>
      </c>
      <c r="D132" s="1">
        <v>1842728</v>
      </c>
      <c r="E132" s="1">
        <v>1847762</v>
      </c>
      <c r="F132" s="41">
        <f t="shared" si="13"/>
        <v>5.0339999999999998</v>
      </c>
      <c r="G132" s="22">
        <f t="shared" ref="G132:G183" si="14">MMULT($G$1,1/$F$183)*F132</f>
        <v>7.6097488834252598</v>
      </c>
      <c r="H132" s="45">
        <f t="shared" ref="H132:H182" si="15">MMULT($H$1,1/180)</f>
        <v>0</v>
      </c>
      <c r="I132" s="42">
        <f t="shared" ref="I132:I181" si="16">SUM(G132,H132)</f>
        <v>7.6097488834252598</v>
      </c>
      <c r="J132" s="30">
        <f t="shared" si="11"/>
        <v>310</v>
      </c>
      <c r="K132" s="216"/>
      <c r="L132" s="27">
        <f t="shared" ref="L132:L182" si="17">SUM(I132,J132,K132)</f>
        <v>317.60974888342525</v>
      </c>
    </row>
    <row r="133" spans="1:12" ht="15" customHeight="1" x14ac:dyDescent="0.45">
      <c r="A133" s="293"/>
      <c r="B133" s="5" t="s">
        <v>9</v>
      </c>
      <c r="C133" s="2">
        <v>303</v>
      </c>
      <c r="D133" s="1">
        <v>3342678</v>
      </c>
      <c r="E133" s="1">
        <v>3353535</v>
      </c>
      <c r="F133" s="41">
        <f t="shared" si="13"/>
        <v>10.857000000000001</v>
      </c>
      <c r="G133" s="22">
        <f t="shared" si="14"/>
        <v>16.412205726529212</v>
      </c>
      <c r="H133" s="45">
        <f t="shared" si="15"/>
        <v>0</v>
      </c>
      <c r="I133" s="42">
        <f t="shared" si="16"/>
        <v>16.412205726529212</v>
      </c>
      <c r="J133" s="30">
        <f t="shared" ref="J133:J182" si="18">SUM($J$3)</f>
        <v>310</v>
      </c>
      <c r="K133" s="216"/>
      <c r="L133" s="27">
        <f t="shared" si="17"/>
        <v>326.41220572652924</v>
      </c>
    </row>
    <row r="134" spans="1:12" ht="15" customHeight="1" x14ac:dyDescent="0.45">
      <c r="A134" s="293"/>
      <c r="B134" s="5" t="s">
        <v>9</v>
      </c>
      <c r="C134" s="2">
        <v>304</v>
      </c>
      <c r="D134" s="1">
        <v>3879029</v>
      </c>
      <c r="E134" s="1">
        <v>3895311</v>
      </c>
      <c r="F134" s="41">
        <f t="shared" si="13"/>
        <v>16.282</v>
      </c>
      <c r="G134" s="22">
        <f t="shared" si="14"/>
        <v>24.613017743331365</v>
      </c>
      <c r="H134" s="45">
        <f t="shared" si="15"/>
        <v>0</v>
      </c>
      <c r="I134" s="42">
        <f t="shared" si="16"/>
        <v>24.613017743331365</v>
      </c>
      <c r="J134" s="30">
        <f t="shared" si="18"/>
        <v>310</v>
      </c>
      <c r="K134" s="216"/>
      <c r="L134" s="27">
        <f t="shared" si="17"/>
        <v>334.61301774333134</v>
      </c>
    </row>
    <row r="135" spans="1:12" ht="15" customHeight="1" x14ac:dyDescent="0.45">
      <c r="A135" s="293"/>
      <c r="B135" s="5" t="s">
        <v>9</v>
      </c>
      <c r="C135" s="2">
        <v>401</v>
      </c>
      <c r="D135" s="1">
        <v>1882604</v>
      </c>
      <c r="E135" s="1">
        <v>1886970</v>
      </c>
      <c r="F135" s="41">
        <f t="shared" si="13"/>
        <v>4.3659999999999997</v>
      </c>
      <c r="G135" s="22">
        <f t="shared" si="14"/>
        <v>6.599953044305658</v>
      </c>
      <c r="H135" s="45">
        <f t="shared" si="15"/>
        <v>0</v>
      </c>
      <c r="I135" s="42">
        <f t="shared" si="16"/>
        <v>6.599953044305658</v>
      </c>
      <c r="J135" s="30">
        <f t="shared" si="18"/>
        <v>310</v>
      </c>
      <c r="K135" s="216"/>
      <c r="L135" s="27">
        <f t="shared" si="17"/>
        <v>316.59995304430566</v>
      </c>
    </row>
    <row r="136" spans="1:12" ht="15" customHeight="1" x14ac:dyDescent="0.45">
      <c r="A136" s="293"/>
      <c r="B136" s="5" t="s">
        <v>9</v>
      </c>
      <c r="C136" s="2">
        <v>402</v>
      </c>
      <c r="D136" s="1">
        <v>2004538</v>
      </c>
      <c r="E136" s="1">
        <v>2010313</v>
      </c>
      <c r="F136" s="41">
        <f t="shared" si="13"/>
        <v>5.7750000000000004</v>
      </c>
      <c r="G136" s="22">
        <f t="shared" si="14"/>
        <v>8.7298966630474535</v>
      </c>
      <c r="H136" s="45">
        <f t="shared" si="15"/>
        <v>0</v>
      </c>
      <c r="I136" s="42">
        <f t="shared" si="16"/>
        <v>8.7298966630474535</v>
      </c>
      <c r="J136" s="30">
        <f t="shared" si="18"/>
        <v>310</v>
      </c>
      <c r="K136" s="216"/>
      <c r="L136" s="27">
        <f t="shared" si="17"/>
        <v>318.72989666304744</v>
      </c>
    </row>
    <row r="137" spans="1:12" ht="15" customHeight="1" x14ac:dyDescent="0.45">
      <c r="A137" s="293"/>
      <c r="B137" s="5" t="s">
        <v>9</v>
      </c>
      <c r="C137" s="2">
        <v>403</v>
      </c>
      <c r="D137" s="1">
        <v>4335402</v>
      </c>
      <c r="E137" s="1">
        <v>4363736</v>
      </c>
      <c r="F137" s="41">
        <f t="shared" si="13"/>
        <v>28.334</v>
      </c>
      <c r="G137" s="22">
        <f t="shared" si="14"/>
        <v>42.831669619183813</v>
      </c>
      <c r="H137" s="45">
        <f t="shared" si="15"/>
        <v>0</v>
      </c>
      <c r="I137" s="42">
        <f t="shared" si="16"/>
        <v>42.831669619183813</v>
      </c>
      <c r="J137" s="30">
        <f t="shared" si="18"/>
        <v>310</v>
      </c>
      <c r="K137" s="216"/>
      <c r="L137" s="27">
        <f t="shared" si="17"/>
        <v>352.8316696191838</v>
      </c>
    </row>
    <row r="138" spans="1:12" ht="15" customHeight="1" x14ac:dyDescent="0.45">
      <c r="A138" s="293"/>
      <c r="B138" s="5" t="s">
        <v>9</v>
      </c>
      <c r="C138" s="2">
        <v>404</v>
      </c>
      <c r="D138" s="1">
        <v>2359446</v>
      </c>
      <c r="E138" s="1">
        <v>2372975</v>
      </c>
      <c r="F138" s="41">
        <f t="shared" si="13"/>
        <v>13.529</v>
      </c>
      <c r="G138" s="22">
        <f t="shared" si="14"/>
        <v>20.451389083007619</v>
      </c>
      <c r="H138" s="45">
        <f t="shared" si="15"/>
        <v>0</v>
      </c>
      <c r="I138" s="42">
        <f t="shared" si="16"/>
        <v>20.451389083007619</v>
      </c>
      <c r="J138" s="30">
        <f t="shared" si="18"/>
        <v>310</v>
      </c>
      <c r="K138" s="216"/>
      <c r="L138" s="27">
        <f t="shared" si="17"/>
        <v>330.4513890830076</v>
      </c>
    </row>
    <row r="139" spans="1:12" ht="15" customHeight="1" x14ac:dyDescent="0.45">
      <c r="A139" s="293"/>
      <c r="B139" s="5" t="s">
        <v>9</v>
      </c>
      <c r="C139" s="2">
        <v>501</v>
      </c>
      <c r="D139" s="1">
        <v>2971654</v>
      </c>
      <c r="E139" s="1">
        <v>2990328</v>
      </c>
      <c r="F139" s="41">
        <f t="shared" si="13"/>
        <v>18.673999999999999</v>
      </c>
      <c r="G139" s="22">
        <f t="shared" si="14"/>
        <v>28.22893338281353</v>
      </c>
      <c r="H139" s="45">
        <f t="shared" si="15"/>
        <v>0</v>
      </c>
      <c r="I139" s="42">
        <f t="shared" si="16"/>
        <v>28.22893338281353</v>
      </c>
      <c r="J139" s="30">
        <f t="shared" si="18"/>
        <v>310</v>
      </c>
      <c r="K139" s="216"/>
      <c r="L139" s="27">
        <f t="shared" si="17"/>
        <v>338.22893338281352</v>
      </c>
    </row>
    <row r="140" spans="1:12" ht="15" customHeight="1" x14ac:dyDescent="0.45">
      <c r="A140" s="293"/>
      <c r="B140" s="5" t="s">
        <v>9</v>
      </c>
      <c r="C140" s="2">
        <v>502</v>
      </c>
      <c r="D140" s="1">
        <v>2980953</v>
      </c>
      <c r="E140" s="1">
        <v>2987803</v>
      </c>
      <c r="F140" s="41">
        <f t="shared" si="13"/>
        <v>6.8500000000000005</v>
      </c>
      <c r="G140" s="22">
        <f t="shared" si="14"/>
        <v>10.354942362229448</v>
      </c>
      <c r="H140" s="45">
        <f t="shared" si="15"/>
        <v>0</v>
      </c>
      <c r="I140" s="42">
        <f t="shared" si="16"/>
        <v>10.354942362229448</v>
      </c>
      <c r="J140" s="30">
        <f t="shared" si="18"/>
        <v>310</v>
      </c>
      <c r="K140" s="216"/>
      <c r="L140" s="27">
        <f t="shared" si="17"/>
        <v>320.35494236222945</v>
      </c>
    </row>
    <row r="141" spans="1:12" ht="15" customHeight="1" x14ac:dyDescent="0.45">
      <c r="A141" s="293"/>
      <c r="B141" s="5" t="s">
        <v>9</v>
      </c>
      <c r="C141" s="2">
        <v>503</v>
      </c>
      <c r="D141" s="1">
        <v>2962214</v>
      </c>
      <c r="E141" s="1">
        <v>2967285</v>
      </c>
      <c r="F141" s="41">
        <f t="shared" si="13"/>
        <v>5.0709999999999997</v>
      </c>
      <c r="G141" s="22">
        <f t="shared" si="14"/>
        <v>7.6656806888854776</v>
      </c>
      <c r="H141" s="45">
        <f t="shared" si="15"/>
        <v>0</v>
      </c>
      <c r="I141" s="42">
        <f t="shared" si="16"/>
        <v>7.6656806888854776</v>
      </c>
      <c r="J141" s="30">
        <f t="shared" si="18"/>
        <v>310</v>
      </c>
      <c r="K141" s="216"/>
      <c r="L141" s="27">
        <f>SUM(I141,J141,K141)</f>
        <v>317.66568068888546</v>
      </c>
    </row>
    <row r="142" spans="1:12" ht="15.75" customHeight="1" x14ac:dyDescent="0.45">
      <c r="A142" s="293"/>
      <c r="B142" s="5" t="s">
        <v>9</v>
      </c>
      <c r="C142" s="2">
        <v>504</v>
      </c>
      <c r="D142" s="1">
        <v>3030031</v>
      </c>
      <c r="E142" s="1">
        <v>3035656</v>
      </c>
      <c r="F142" s="41">
        <f t="shared" si="13"/>
        <v>5.625</v>
      </c>
      <c r="G142" s="22">
        <f t="shared" si="14"/>
        <v>8.5031461003708966</v>
      </c>
      <c r="H142" s="45">
        <f t="shared" si="15"/>
        <v>0</v>
      </c>
      <c r="I142" s="42">
        <f t="shared" si="16"/>
        <v>8.5031461003708966</v>
      </c>
      <c r="J142" s="30">
        <f t="shared" si="18"/>
        <v>310</v>
      </c>
      <c r="K142" s="216"/>
      <c r="L142" s="27">
        <f t="shared" si="17"/>
        <v>318.50314610037088</v>
      </c>
    </row>
    <row r="143" spans="1:12" x14ac:dyDescent="0.45">
      <c r="A143" s="294"/>
      <c r="B143" s="5" t="s">
        <v>10</v>
      </c>
      <c r="C143" s="2">
        <v>101</v>
      </c>
      <c r="D143" s="1">
        <v>3592190</v>
      </c>
      <c r="E143" s="1">
        <v>3610473</v>
      </c>
      <c r="F143" s="41">
        <f t="shared" si="13"/>
        <v>18.283000000000001</v>
      </c>
      <c r="G143" s="22">
        <f t="shared" si="14"/>
        <v>27.637870249436642</v>
      </c>
      <c r="H143" s="45">
        <f t="shared" si="15"/>
        <v>0</v>
      </c>
      <c r="I143" s="42">
        <f t="shared" si="16"/>
        <v>27.637870249436642</v>
      </c>
      <c r="J143" s="30">
        <f t="shared" si="18"/>
        <v>310</v>
      </c>
      <c r="K143" s="216"/>
      <c r="L143" s="27">
        <f t="shared" si="17"/>
        <v>337.63787024943662</v>
      </c>
    </row>
    <row r="144" spans="1:12" x14ac:dyDescent="0.45">
      <c r="A144" s="294"/>
      <c r="B144" s="5" t="s">
        <v>10</v>
      </c>
      <c r="C144" s="2">
        <v>102</v>
      </c>
      <c r="D144" s="1">
        <v>3998414</v>
      </c>
      <c r="E144" s="1">
        <v>4005844</v>
      </c>
      <c r="F144" s="41">
        <f t="shared" si="13"/>
        <v>7.43</v>
      </c>
      <c r="G144" s="22">
        <f t="shared" si="14"/>
        <v>11.231711204578801</v>
      </c>
      <c r="H144" s="45">
        <f t="shared" si="15"/>
        <v>0</v>
      </c>
      <c r="I144" s="42">
        <f t="shared" si="16"/>
        <v>11.231711204578801</v>
      </c>
      <c r="J144" s="30">
        <f t="shared" si="18"/>
        <v>310</v>
      </c>
      <c r="K144" s="216"/>
      <c r="L144" s="27">
        <f t="shared" si="17"/>
        <v>321.2317112045788</v>
      </c>
    </row>
    <row r="145" spans="1:12" x14ac:dyDescent="0.45">
      <c r="A145" s="294"/>
      <c r="B145" s="5" t="s">
        <v>10</v>
      </c>
      <c r="C145" s="2">
        <v>103</v>
      </c>
      <c r="D145" s="1">
        <v>3902326</v>
      </c>
      <c r="E145" s="1">
        <v>3909474</v>
      </c>
      <c r="F145" s="41">
        <f t="shared" si="13"/>
        <v>7.1480000000000006</v>
      </c>
      <c r="G145" s="22">
        <f t="shared" si="14"/>
        <v>10.805420146746874</v>
      </c>
      <c r="H145" s="45">
        <f t="shared" si="15"/>
        <v>0</v>
      </c>
      <c r="I145" s="42">
        <f t="shared" si="16"/>
        <v>10.805420146746874</v>
      </c>
      <c r="J145" s="30">
        <f t="shared" si="18"/>
        <v>310</v>
      </c>
      <c r="K145" s="216"/>
      <c r="L145" s="27">
        <f t="shared" si="17"/>
        <v>320.80542014674688</v>
      </c>
    </row>
    <row r="146" spans="1:12" x14ac:dyDescent="0.45">
      <c r="A146" s="294"/>
      <c r="B146" s="5" t="s">
        <v>10</v>
      </c>
      <c r="C146" s="2">
        <v>104</v>
      </c>
      <c r="D146" s="1">
        <v>2877592</v>
      </c>
      <c r="E146" s="1">
        <v>2891344</v>
      </c>
      <c r="F146" s="41">
        <f t="shared" si="13"/>
        <v>13.752000000000001</v>
      </c>
      <c r="G146" s="22">
        <f t="shared" si="14"/>
        <v>20.788491586186765</v>
      </c>
      <c r="H146" s="45">
        <f t="shared" si="15"/>
        <v>0</v>
      </c>
      <c r="I146" s="42">
        <f t="shared" si="16"/>
        <v>20.788491586186765</v>
      </c>
      <c r="J146" s="30">
        <f t="shared" si="18"/>
        <v>310</v>
      </c>
      <c r="K146" s="216"/>
      <c r="L146" s="27">
        <f t="shared" si="17"/>
        <v>330.78849158618675</v>
      </c>
    </row>
    <row r="147" spans="1:12" x14ac:dyDescent="0.45">
      <c r="A147" s="294"/>
      <c r="B147" s="5" t="s">
        <v>10</v>
      </c>
      <c r="C147" s="2">
        <v>201</v>
      </c>
      <c r="D147" s="1">
        <v>5091765</v>
      </c>
      <c r="E147" s="1">
        <v>5135594</v>
      </c>
      <c r="F147" s="41">
        <f t="shared" si="13"/>
        <v>43.829000000000001</v>
      </c>
      <c r="G147" s="22">
        <f t="shared" si="14"/>
        <v>66.255002743672179</v>
      </c>
      <c r="H147" s="45">
        <f t="shared" si="15"/>
        <v>0</v>
      </c>
      <c r="I147" s="42">
        <f t="shared" si="16"/>
        <v>66.255002743672179</v>
      </c>
      <c r="J147" s="30">
        <f t="shared" si="18"/>
        <v>310</v>
      </c>
      <c r="K147" s="216"/>
      <c r="L147" s="27">
        <f t="shared" si="17"/>
        <v>376.25500274367221</v>
      </c>
    </row>
    <row r="148" spans="1:12" x14ac:dyDescent="0.45">
      <c r="A148" s="294"/>
      <c r="B148" s="5" t="s">
        <v>10</v>
      </c>
      <c r="C148" s="2">
        <v>202</v>
      </c>
      <c r="D148" s="1">
        <v>3323806</v>
      </c>
      <c r="E148" s="1">
        <v>3347404</v>
      </c>
      <c r="F148" s="41">
        <f t="shared" si="13"/>
        <v>23.597999999999999</v>
      </c>
      <c r="G148" s="22">
        <f t="shared" si="14"/>
        <v>35.672398520275983</v>
      </c>
      <c r="H148" s="45">
        <f t="shared" si="15"/>
        <v>0</v>
      </c>
      <c r="I148" s="42">
        <f t="shared" si="16"/>
        <v>35.672398520275983</v>
      </c>
      <c r="J148" s="30">
        <f t="shared" si="18"/>
        <v>310</v>
      </c>
      <c r="K148" s="216"/>
      <c r="L148" s="27">
        <f t="shared" si="17"/>
        <v>345.67239852027598</v>
      </c>
    </row>
    <row r="149" spans="1:12" x14ac:dyDescent="0.45">
      <c r="A149" s="294"/>
      <c r="B149" s="5" t="s">
        <v>10</v>
      </c>
      <c r="C149" s="2">
        <v>203</v>
      </c>
      <c r="D149" s="1">
        <v>3352867</v>
      </c>
      <c r="E149" s="1">
        <v>3369206</v>
      </c>
      <c r="F149" s="41">
        <f t="shared" si="13"/>
        <v>16.338999999999999</v>
      </c>
      <c r="G149" s="22">
        <f t="shared" si="14"/>
        <v>24.699182957148455</v>
      </c>
      <c r="H149" s="45">
        <f t="shared" si="15"/>
        <v>0</v>
      </c>
      <c r="I149" s="42">
        <f t="shared" si="16"/>
        <v>24.699182957148455</v>
      </c>
      <c r="J149" s="30">
        <f t="shared" si="18"/>
        <v>310</v>
      </c>
      <c r="K149" s="216"/>
      <c r="L149" s="27">
        <f t="shared" si="17"/>
        <v>334.69918295714848</v>
      </c>
    </row>
    <row r="150" spans="1:12" x14ac:dyDescent="0.45">
      <c r="A150" s="294"/>
      <c r="B150" s="5" t="s">
        <v>10</v>
      </c>
      <c r="C150" s="2">
        <v>204</v>
      </c>
      <c r="D150" s="1">
        <v>1862183</v>
      </c>
      <c r="E150" s="1">
        <v>1869440</v>
      </c>
      <c r="F150" s="41">
        <f t="shared" si="13"/>
        <v>7.2570000000000006</v>
      </c>
      <c r="G150" s="22">
        <f t="shared" si="14"/>
        <v>10.970192222291839</v>
      </c>
      <c r="H150" s="45">
        <f t="shared" si="15"/>
        <v>0</v>
      </c>
      <c r="I150" s="42">
        <f t="shared" si="16"/>
        <v>10.970192222291839</v>
      </c>
      <c r="J150" s="30">
        <f t="shared" si="18"/>
        <v>310</v>
      </c>
      <c r="K150" s="216"/>
      <c r="L150" s="27">
        <f t="shared" si="17"/>
        <v>320.97019222229181</v>
      </c>
    </row>
    <row r="151" spans="1:12" x14ac:dyDescent="0.45">
      <c r="A151" s="294"/>
      <c r="B151" s="5" t="s">
        <v>10</v>
      </c>
      <c r="C151" s="2">
        <v>301</v>
      </c>
      <c r="D151" s="1">
        <v>2270569</v>
      </c>
      <c r="E151" s="1">
        <v>2284197</v>
      </c>
      <c r="F151" s="41">
        <f t="shared" si="13"/>
        <v>13.628</v>
      </c>
      <c r="G151" s="22">
        <f t="shared" si="14"/>
        <v>20.601044454374147</v>
      </c>
      <c r="H151" s="45">
        <f t="shared" si="15"/>
        <v>0</v>
      </c>
      <c r="I151" s="42">
        <f t="shared" si="16"/>
        <v>20.601044454374147</v>
      </c>
      <c r="J151" s="30">
        <f t="shared" si="18"/>
        <v>310</v>
      </c>
      <c r="K151" s="216"/>
      <c r="L151" s="27">
        <f t="shared" si="17"/>
        <v>330.60104445437412</v>
      </c>
    </row>
    <row r="152" spans="1:12" x14ac:dyDescent="0.45">
      <c r="A152" s="294"/>
      <c r="B152" s="5" t="s">
        <v>10</v>
      </c>
      <c r="C152" s="2">
        <v>302</v>
      </c>
      <c r="D152" s="1">
        <v>4093253</v>
      </c>
      <c r="E152" s="1">
        <v>4120044</v>
      </c>
      <c r="F152" s="41">
        <f t="shared" si="13"/>
        <v>26.791</v>
      </c>
      <c r="G152" s="22">
        <f t="shared" si="14"/>
        <v>40.499162164450965</v>
      </c>
      <c r="H152" s="45">
        <f t="shared" si="15"/>
        <v>0</v>
      </c>
      <c r="I152" s="42">
        <f t="shared" si="16"/>
        <v>40.499162164450965</v>
      </c>
      <c r="J152" s="30">
        <f t="shared" si="18"/>
        <v>310</v>
      </c>
      <c r="K152" s="216"/>
      <c r="L152" s="27">
        <f t="shared" si="17"/>
        <v>350.49916216445098</v>
      </c>
    </row>
    <row r="153" spans="1:12" x14ac:dyDescent="0.45">
      <c r="A153" s="294"/>
      <c r="B153" s="5" t="s">
        <v>10</v>
      </c>
      <c r="C153" s="2">
        <v>303</v>
      </c>
      <c r="D153" s="1">
        <v>2572899</v>
      </c>
      <c r="E153" s="1">
        <v>2602134</v>
      </c>
      <c r="F153" s="41">
        <f t="shared" si="13"/>
        <v>29.234999999999999</v>
      </c>
      <c r="G153" s="22">
        <f t="shared" si="14"/>
        <v>44.193684665661003</v>
      </c>
      <c r="H153" s="45">
        <f t="shared" si="15"/>
        <v>0</v>
      </c>
      <c r="I153" s="42">
        <f t="shared" si="16"/>
        <v>44.193684665661003</v>
      </c>
      <c r="J153" s="30">
        <f t="shared" si="18"/>
        <v>310</v>
      </c>
      <c r="K153" s="216"/>
      <c r="L153" s="27">
        <f>SUM(I153,J153,K153)</f>
        <v>354.19368466566101</v>
      </c>
    </row>
    <row r="154" spans="1:12" x14ac:dyDescent="0.45">
      <c r="A154" s="294"/>
      <c r="B154" s="5" t="s">
        <v>10</v>
      </c>
      <c r="C154" s="2">
        <v>304</v>
      </c>
      <c r="D154" s="1">
        <v>2208732</v>
      </c>
      <c r="E154" s="1">
        <v>2236161</v>
      </c>
      <c r="F154" s="41">
        <f t="shared" si="13"/>
        <v>27.429000000000002</v>
      </c>
      <c r="G154" s="22">
        <f t="shared" si="14"/>
        <v>41.463607891035259</v>
      </c>
      <c r="H154" s="45">
        <f t="shared" si="15"/>
        <v>0</v>
      </c>
      <c r="I154" s="42">
        <f t="shared" si="16"/>
        <v>41.463607891035259</v>
      </c>
      <c r="J154" s="30">
        <f t="shared" si="18"/>
        <v>310</v>
      </c>
      <c r="K154" s="216">
        <v>300</v>
      </c>
      <c r="L154" s="27">
        <f t="shared" si="17"/>
        <v>651.46360789103528</v>
      </c>
    </row>
    <row r="155" spans="1:12" x14ac:dyDescent="0.45">
      <c r="A155" s="294"/>
      <c r="B155" s="5" t="s">
        <v>10</v>
      </c>
      <c r="C155" s="2">
        <v>401</v>
      </c>
      <c r="D155" s="1">
        <v>4775773</v>
      </c>
      <c r="E155" s="1">
        <v>4804427</v>
      </c>
      <c r="F155" s="41">
        <f t="shared" si="13"/>
        <v>28.654</v>
      </c>
      <c r="G155" s="22">
        <f t="shared" si="14"/>
        <v>43.315404152893805</v>
      </c>
      <c r="H155" s="45">
        <f t="shared" si="15"/>
        <v>0</v>
      </c>
      <c r="I155" s="42">
        <f t="shared" si="16"/>
        <v>43.315404152893805</v>
      </c>
      <c r="J155" s="30">
        <f t="shared" si="18"/>
        <v>310</v>
      </c>
      <c r="K155" s="216"/>
      <c r="L155" s="27">
        <f t="shared" si="17"/>
        <v>353.31540415289379</v>
      </c>
    </row>
    <row r="156" spans="1:12" x14ac:dyDescent="0.45">
      <c r="A156" s="294"/>
      <c r="B156" s="5" t="s">
        <v>10</v>
      </c>
      <c r="C156" s="2">
        <v>402</v>
      </c>
      <c r="D156" s="1">
        <v>3676303</v>
      </c>
      <c r="E156" s="1">
        <v>3691288</v>
      </c>
      <c r="F156" s="41">
        <f t="shared" si="13"/>
        <v>14.984999999999999</v>
      </c>
      <c r="G156" s="22">
        <f t="shared" si="14"/>
        <v>22.652381211388064</v>
      </c>
      <c r="H156" s="45">
        <f t="shared" si="15"/>
        <v>0</v>
      </c>
      <c r="I156" s="42">
        <f t="shared" si="16"/>
        <v>22.652381211388064</v>
      </c>
      <c r="J156" s="30">
        <f t="shared" si="18"/>
        <v>310</v>
      </c>
      <c r="K156" s="216"/>
      <c r="L156" s="27">
        <f t="shared" si="17"/>
        <v>332.65238121138805</v>
      </c>
    </row>
    <row r="157" spans="1:12" x14ac:dyDescent="0.45">
      <c r="A157" s="294"/>
      <c r="B157" s="261" t="s">
        <v>10</v>
      </c>
      <c r="C157" s="259">
        <v>403</v>
      </c>
      <c r="D157" s="1">
        <v>0</v>
      </c>
      <c r="E157" s="1">
        <v>723</v>
      </c>
      <c r="F157" s="41">
        <f t="shared" si="13"/>
        <v>0.72299999999999998</v>
      </c>
      <c r="G157" s="22">
        <f t="shared" si="14"/>
        <v>1.0929377121010058</v>
      </c>
      <c r="H157" s="45">
        <f t="shared" si="15"/>
        <v>0</v>
      </c>
      <c r="I157" s="42">
        <f t="shared" si="16"/>
        <v>1.0929377121010058</v>
      </c>
      <c r="J157" s="30">
        <f t="shared" si="18"/>
        <v>310</v>
      </c>
      <c r="K157" s="216"/>
      <c r="L157" s="27">
        <f t="shared" si="17"/>
        <v>311.09293771210099</v>
      </c>
    </row>
    <row r="158" spans="1:12" x14ac:dyDescent="0.45">
      <c r="A158" s="294"/>
      <c r="B158" s="261" t="s">
        <v>10</v>
      </c>
      <c r="C158" s="259">
        <v>404</v>
      </c>
      <c r="D158" s="1">
        <v>0</v>
      </c>
      <c r="E158" s="1">
        <v>13240</v>
      </c>
      <c r="F158" s="41">
        <f t="shared" si="13"/>
        <v>13.24</v>
      </c>
      <c r="G158" s="22">
        <f t="shared" si="14"/>
        <v>20.014516332250786</v>
      </c>
      <c r="H158" s="45">
        <f t="shared" si="15"/>
        <v>0</v>
      </c>
      <c r="I158" s="42">
        <f t="shared" si="16"/>
        <v>20.014516332250786</v>
      </c>
      <c r="J158" s="30">
        <f t="shared" si="18"/>
        <v>310</v>
      </c>
      <c r="K158" s="216"/>
      <c r="L158" s="27">
        <f>SUM(I158,J158,K158)</f>
        <v>330.01451633225076</v>
      </c>
    </row>
    <row r="159" spans="1:12" x14ac:dyDescent="0.45">
      <c r="A159" s="294"/>
      <c r="B159" s="5" t="s">
        <v>10</v>
      </c>
      <c r="C159" s="2">
        <v>501</v>
      </c>
      <c r="D159" s="1">
        <v>79191</v>
      </c>
      <c r="E159" s="1">
        <v>80390</v>
      </c>
      <c r="F159" s="41">
        <f>(E159-D159)*0.01</f>
        <v>11.99</v>
      </c>
      <c r="G159" s="22">
        <f t="shared" si="14"/>
        <v>18.124928309946142</v>
      </c>
      <c r="H159" s="45">
        <f t="shared" si="15"/>
        <v>0</v>
      </c>
      <c r="I159" s="42">
        <f t="shared" si="16"/>
        <v>18.124928309946142</v>
      </c>
      <c r="J159" s="30">
        <f t="shared" si="18"/>
        <v>310</v>
      </c>
      <c r="K159" s="216"/>
      <c r="L159" s="27">
        <f>SUM(I159,J159,K159)</f>
        <v>328.12492830994614</v>
      </c>
    </row>
    <row r="160" spans="1:12" x14ac:dyDescent="0.45">
      <c r="A160" s="294"/>
      <c r="B160" s="5" t="s">
        <v>10</v>
      </c>
      <c r="C160" s="2">
        <v>502</v>
      </c>
      <c r="D160" s="1">
        <v>2646696</v>
      </c>
      <c r="E160" s="1">
        <v>2663523</v>
      </c>
      <c r="F160" s="41">
        <f t="shared" si="13"/>
        <v>16.827000000000002</v>
      </c>
      <c r="G160" s="22">
        <f t="shared" si="14"/>
        <v>25.436878121056193</v>
      </c>
      <c r="H160" s="45">
        <f t="shared" si="15"/>
        <v>0</v>
      </c>
      <c r="I160" s="42">
        <f t="shared" si="16"/>
        <v>25.436878121056193</v>
      </c>
      <c r="J160" s="30">
        <f t="shared" si="18"/>
        <v>310</v>
      </c>
      <c r="K160" s="216"/>
      <c r="L160" s="27">
        <f t="shared" si="17"/>
        <v>335.43687812105617</v>
      </c>
    </row>
    <row r="161" spans="1:12" x14ac:dyDescent="0.45">
      <c r="A161" s="294"/>
      <c r="B161" s="5" t="s">
        <v>10</v>
      </c>
      <c r="C161" s="2">
        <v>503</v>
      </c>
      <c r="D161" s="1">
        <v>3654328</v>
      </c>
      <c r="E161" s="1">
        <v>3666956</v>
      </c>
      <c r="F161" s="41">
        <f t="shared" si="13"/>
        <v>12.628</v>
      </c>
      <c r="G161" s="22">
        <f t="shared" si="14"/>
        <v>19.08937403653043</v>
      </c>
      <c r="H161" s="45">
        <f t="shared" si="15"/>
        <v>0</v>
      </c>
      <c r="I161" s="42">
        <f t="shared" si="16"/>
        <v>19.08937403653043</v>
      </c>
      <c r="J161" s="30">
        <f t="shared" si="18"/>
        <v>310</v>
      </c>
      <c r="K161" s="216"/>
      <c r="L161" s="27">
        <f t="shared" si="17"/>
        <v>329.08937403653044</v>
      </c>
    </row>
    <row r="162" spans="1:12" x14ac:dyDescent="0.45">
      <c r="A162" s="294"/>
      <c r="B162" s="5" t="s">
        <v>10</v>
      </c>
      <c r="C162" s="2">
        <v>504</v>
      </c>
      <c r="D162" s="1">
        <v>3408308</v>
      </c>
      <c r="E162" s="1">
        <v>3440124</v>
      </c>
      <c r="F162" s="41">
        <f t="shared" si="13"/>
        <v>31.815999999999999</v>
      </c>
      <c r="G162" s="22">
        <f t="shared" si="14"/>
        <v>48.095306014115629</v>
      </c>
      <c r="H162" s="45">
        <f t="shared" si="15"/>
        <v>0</v>
      </c>
      <c r="I162" s="42">
        <f t="shared" si="16"/>
        <v>48.095306014115629</v>
      </c>
      <c r="J162" s="30">
        <f t="shared" si="18"/>
        <v>310</v>
      </c>
      <c r="K162" s="216"/>
      <c r="L162" s="27">
        <f t="shared" si="17"/>
        <v>358.09530601411564</v>
      </c>
    </row>
    <row r="163" spans="1:12" x14ac:dyDescent="0.45">
      <c r="A163" s="293"/>
      <c r="B163" s="5" t="s">
        <v>11</v>
      </c>
      <c r="C163" s="2">
        <v>101</v>
      </c>
      <c r="D163" s="1">
        <v>2926842</v>
      </c>
      <c r="E163" s="1">
        <v>2950154</v>
      </c>
      <c r="F163" s="41">
        <f t="shared" si="13"/>
        <v>23.312000000000001</v>
      </c>
      <c r="G163" s="22">
        <f t="shared" si="14"/>
        <v>35.24006078077268</v>
      </c>
      <c r="H163" s="45">
        <f t="shared" si="15"/>
        <v>0</v>
      </c>
      <c r="I163" s="42">
        <f t="shared" si="16"/>
        <v>35.24006078077268</v>
      </c>
      <c r="J163" s="30">
        <f t="shared" si="18"/>
        <v>310</v>
      </c>
      <c r="K163" s="216"/>
      <c r="L163" s="27">
        <f t="shared" si="17"/>
        <v>345.24006078077269</v>
      </c>
    </row>
    <row r="164" spans="1:12" x14ac:dyDescent="0.45">
      <c r="A164" s="293"/>
      <c r="B164" s="5" t="s">
        <v>11</v>
      </c>
      <c r="C164" s="2">
        <v>102</v>
      </c>
      <c r="D164" s="1">
        <v>2611325</v>
      </c>
      <c r="E164" s="1">
        <v>2639096</v>
      </c>
      <c r="F164" s="41">
        <f t="shared" si="13"/>
        <v>27.771000000000001</v>
      </c>
      <c r="G164" s="22">
        <f t="shared" si="14"/>
        <v>41.980599173937804</v>
      </c>
      <c r="H164" s="45">
        <f t="shared" si="15"/>
        <v>0</v>
      </c>
      <c r="I164" s="42">
        <f t="shared" si="16"/>
        <v>41.980599173937804</v>
      </c>
      <c r="J164" s="30">
        <f t="shared" si="18"/>
        <v>310</v>
      </c>
      <c r="K164" s="216"/>
      <c r="L164" s="27">
        <f t="shared" si="17"/>
        <v>351.98059917393778</v>
      </c>
    </row>
    <row r="165" spans="1:12" x14ac:dyDescent="0.45">
      <c r="A165" s="293"/>
      <c r="B165" s="5" t="s">
        <v>11</v>
      </c>
      <c r="C165" s="2">
        <v>103</v>
      </c>
      <c r="D165" s="1">
        <v>2336736</v>
      </c>
      <c r="E165" s="1">
        <v>2345675</v>
      </c>
      <c r="F165" s="41">
        <f t="shared" si="13"/>
        <v>8.9390000000000001</v>
      </c>
      <c r="G165" s="22">
        <f t="shared" si="14"/>
        <v>13.512821865104966</v>
      </c>
      <c r="H165" s="45">
        <f t="shared" si="15"/>
        <v>0</v>
      </c>
      <c r="I165" s="42">
        <f t="shared" si="16"/>
        <v>13.512821865104966</v>
      </c>
      <c r="J165" s="30">
        <f t="shared" si="18"/>
        <v>310</v>
      </c>
      <c r="K165" s="216"/>
      <c r="L165" s="27">
        <f t="shared" si="17"/>
        <v>323.51282186510497</v>
      </c>
    </row>
    <row r="166" spans="1:12" x14ac:dyDescent="0.45">
      <c r="A166" s="293"/>
      <c r="B166" s="5" t="s">
        <v>11</v>
      </c>
      <c r="C166" s="2">
        <v>104</v>
      </c>
      <c r="D166" s="1">
        <v>2641487</v>
      </c>
      <c r="E166" s="1">
        <v>2673068</v>
      </c>
      <c r="F166" s="41">
        <f t="shared" si="13"/>
        <v>31.581</v>
      </c>
      <c r="G166" s="22">
        <f t="shared" si="14"/>
        <v>47.740063465922354</v>
      </c>
      <c r="H166" s="45">
        <f t="shared" si="15"/>
        <v>0</v>
      </c>
      <c r="I166" s="42">
        <f t="shared" si="16"/>
        <v>47.740063465922354</v>
      </c>
      <c r="J166" s="30">
        <f t="shared" si="18"/>
        <v>310</v>
      </c>
      <c r="K166" s="216"/>
      <c r="L166" s="27">
        <f t="shared" si="17"/>
        <v>357.74006346592233</v>
      </c>
    </row>
    <row r="167" spans="1:12" x14ac:dyDescent="0.45">
      <c r="A167" s="293"/>
      <c r="B167" s="5" t="s">
        <v>11</v>
      </c>
      <c r="C167" s="2">
        <v>201</v>
      </c>
      <c r="D167" s="1">
        <v>2022894</v>
      </c>
      <c r="E167" s="1">
        <v>2037261</v>
      </c>
      <c r="F167" s="41">
        <f t="shared" si="13"/>
        <v>14.367000000000001</v>
      </c>
      <c r="G167" s="22">
        <f t="shared" si="14"/>
        <v>21.718168893160652</v>
      </c>
      <c r="H167" s="45">
        <f t="shared" si="15"/>
        <v>0</v>
      </c>
      <c r="I167" s="42">
        <f t="shared" si="16"/>
        <v>21.718168893160652</v>
      </c>
      <c r="J167" s="30">
        <f t="shared" si="18"/>
        <v>310</v>
      </c>
      <c r="K167" s="216"/>
      <c r="L167" s="27">
        <f t="shared" si="17"/>
        <v>331.71816889316062</v>
      </c>
    </row>
    <row r="168" spans="1:12" x14ac:dyDescent="0.45">
      <c r="A168" s="293"/>
      <c r="B168" s="261" t="s">
        <v>11</v>
      </c>
      <c r="C168" s="259">
        <v>202</v>
      </c>
      <c r="D168" s="1">
        <v>0</v>
      </c>
      <c r="E168" s="1">
        <v>17928</v>
      </c>
      <c r="F168" s="41">
        <f t="shared" si="13"/>
        <v>17.928000000000001</v>
      </c>
      <c r="G168" s="22">
        <f t="shared" si="14"/>
        <v>27.10122725110212</v>
      </c>
      <c r="H168" s="45">
        <f t="shared" si="15"/>
        <v>0</v>
      </c>
      <c r="I168" s="42">
        <f t="shared" si="16"/>
        <v>27.10122725110212</v>
      </c>
      <c r="J168" s="30">
        <f t="shared" si="18"/>
        <v>310</v>
      </c>
      <c r="K168" s="216"/>
      <c r="L168" s="27">
        <f t="shared" si="17"/>
        <v>337.1012272511021</v>
      </c>
    </row>
    <row r="169" spans="1:12" x14ac:dyDescent="0.45">
      <c r="A169" s="293"/>
      <c r="B169" s="5" t="s">
        <v>11</v>
      </c>
      <c r="C169" s="2">
        <v>203</v>
      </c>
      <c r="D169" s="1">
        <v>2663063</v>
      </c>
      <c r="E169" s="1">
        <v>2673087</v>
      </c>
      <c r="F169" s="41">
        <f t="shared" si="13"/>
        <v>10.024000000000001</v>
      </c>
      <c r="G169" s="22">
        <f t="shared" si="14"/>
        <v>15.152984268465399</v>
      </c>
      <c r="H169" s="45">
        <f t="shared" si="15"/>
        <v>0</v>
      </c>
      <c r="I169" s="42">
        <f t="shared" si="16"/>
        <v>15.152984268465399</v>
      </c>
      <c r="J169" s="30">
        <f t="shared" si="18"/>
        <v>310</v>
      </c>
      <c r="K169" s="216"/>
      <c r="L169" s="27">
        <f t="shared" si="17"/>
        <v>325.15298426846539</v>
      </c>
    </row>
    <row r="170" spans="1:12" x14ac:dyDescent="0.45">
      <c r="A170" s="293"/>
      <c r="B170" s="5" t="s">
        <v>11</v>
      </c>
      <c r="C170" s="2">
        <v>204</v>
      </c>
      <c r="D170" s="1">
        <v>2255116</v>
      </c>
      <c r="E170" s="1">
        <v>2271033</v>
      </c>
      <c r="F170" s="41">
        <f t="shared" si="13"/>
        <v>15.917</v>
      </c>
      <c r="G170" s="22">
        <f t="shared" si="14"/>
        <v>24.061258040818409</v>
      </c>
      <c r="H170" s="45">
        <f t="shared" si="15"/>
        <v>0</v>
      </c>
      <c r="I170" s="42">
        <f t="shared" si="16"/>
        <v>24.061258040818409</v>
      </c>
      <c r="J170" s="30">
        <f t="shared" si="18"/>
        <v>310</v>
      </c>
      <c r="K170" s="216"/>
      <c r="L170" s="27">
        <f t="shared" si="17"/>
        <v>334.06125804081842</v>
      </c>
    </row>
    <row r="171" spans="1:12" x14ac:dyDescent="0.45">
      <c r="A171" s="293"/>
      <c r="B171" s="5" t="s">
        <v>11</v>
      </c>
      <c r="C171" s="2">
        <v>301</v>
      </c>
      <c r="D171" s="1">
        <v>3309354</v>
      </c>
      <c r="E171" s="1">
        <v>3322164</v>
      </c>
      <c r="F171" s="41">
        <f t="shared" si="13"/>
        <v>12.81</v>
      </c>
      <c r="G171" s="22">
        <f t="shared" si="14"/>
        <v>19.364498052577986</v>
      </c>
      <c r="H171" s="45">
        <f t="shared" si="15"/>
        <v>0</v>
      </c>
      <c r="I171" s="42">
        <f t="shared" si="16"/>
        <v>19.364498052577986</v>
      </c>
      <c r="J171" s="30">
        <f t="shared" si="18"/>
        <v>310</v>
      </c>
      <c r="K171" s="216"/>
      <c r="L171" s="27">
        <f t="shared" si="17"/>
        <v>329.36449805257797</v>
      </c>
    </row>
    <row r="172" spans="1:12" x14ac:dyDescent="0.45">
      <c r="A172" s="293"/>
      <c r="B172" s="5" t="s">
        <v>11</v>
      </c>
      <c r="C172" s="2">
        <v>302</v>
      </c>
      <c r="D172" s="1">
        <v>2625112</v>
      </c>
      <c r="E172" s="1">
        <v>2636786</v>
      </c>
      <c r="F172" s="41">
        <f t="shared" si="13"/>
        <v>11.673999999999999</v>
      </c>
      <c r="G172" s="22">
        <f t="shared" si="14"/>
        <v>17.647240457907525</v>
      </c>
      <c r="H172" s="45">
        <f t="shared" si="15"/>
        <v>0</v>
      </c>
      <c r="I172" s="42">
        <f t="shared" si="16"/>
        <v>17.647240457907525</v>
      </c>
      <c r="J172" s="30">
        <f t="shared" si="18"/>
        <v>310</v>
      </c>
      <c r="K172" s="216"/>
      <c r="L172" s="27">
        <f t="shared" si="17"/>
        <v>327.64724045790751</v>
      </c>
    </row>
    <row r="173" spans="1:12" x14ac:dyDescent="0.45">
      <c r="A173" s="293"/>
      <c r="B173" s="5" t="s">
        <v>11</v>
      </c>
      <c r="C173" s="2">
        <v>303</v>
      </c>
      <c r="D173" s="1">
        <v>2410786</v>
      </c>
      <c r="E173" s="1">
        <v>2423433</v>
      </c>
      <c r="F173" s="41">
        <f t="shared" si="13"/>
        <v>12.647</v>
      </c>
      <c r="G173" s="22">
        <f t="shared" si="14"/>
        <v>19.118095774469463</v>
      </c>
      <c r="H173" s="45">
        <f t="shared" si="15"/>
        <v>0</v>
      </c>
      <c r="I173" s="42">
        <f t="shared" si="16"/>
        <v>19.118095774469463</v>
      </c>
      <c r="J173" s="30">
        <f t="shared" si="18"/>
        <v>310</v>
      </c>
      <c r="K173" s="216"/>
      <c r="L173" s="27">
        <f t="shared" si="17"/>
        <v>329.11809577446945</v>
      </c>
    </row>
    <row r="174" spans="1:12" x14ac:dyDescent="0.45">
      <c r="A174" s="293"/>
      <c r="B174" s="5" t="s">
        <v>11</v>
      </c>
      <c r="C174" s="2">
        <v>304</v>
      </c>
      <c r="D174" s="1">
        <v>5187438</v>
      </c>
      <c r="E174" s="1">
        <v>5214451</v>
      </c>
      <c r="F174" s="41">
        <f t="shared" si="13"/>
        <v>27.013000000000002</v>
      </c>
      <c r="G174" s="22">
        <f t="shared" si="14"/>
        <v>40.83475299721227</v>
      </c>
      <c r="H174" s="45">
        <f t="shared" si="15"/>
        <v>0</v>
      </c>
      <c r="I174" s="42">
        <f t="shared" si="16"/>
        <v>40.83475299721227</v>
      </c>
      <c r="J174" s="30">
        <f t="shared" si="18"/>
        <v>310</v>
      </c>
      <c r="K174" s="216"/>
      <c r="L174" s="27">
        <f t="shared" si="17"/>
        <v>350.83475299721226</v>
      </c>
    </row>
    <row r="175" spans="1:12" x14ac:dyDescent="0.45">
      <c r="A175" s="293"/>
      <c r="B175" s="5" t="s">
        <v>11</v>
      </c>
      <c r="C175" s="2">
        <v>401</v>
      </c>
      <c r="D175" s="1">
        <v>3475426</v>
      </c>
      <c r="E175" s="1">
        <v>3484434</v>
      </c>
      <c r="F175" s="41">
        <f t="shared" si="13"/>
        <v>9.0080000000000009</v>
      </c>
      <c r="G175" s="22">
        <f t="shared" si="14"/>
        <v>13.617127123936184</v>
      </c>
      <c r="H175" s="45">
        <f t="shared" si="15"/>
        <v>0</v>
      </c>
      <c r="I175" s="42">
        <f t="shared" si="16"/>
        <v>13.617127123936184</v>
      </c>
      <c r="J175" s="30">
        <f t="shared" si="18"/>
        <v>310</v>
      </c>
      <c r="K175" s="216"/>
      <c r="L175" s="27">
        <f t="shared" si="17"/>
        <v>323.6171271239362</v>
      </c>
    </row>
    <row r="176" spans="1:12" x14ac:dyDescent="0.45">
      <c r="A176" s="293"/>
      <c r="B176" s="5" t="s">
        <v>11</v>
      </c>
      <c r="C176" s="2">
        <v>402</v>
      </c>
      <c r="D176" s="1">
        <v>1951868</v>
      </c>
      <c r="E176" s="1">
        <v>1960290</v>
      </c>
      <c r="F176" s="41">
        <f t="shared" si="13"/>
        <v>8.4220000000000006</v>
      </c>
      <c r="G176" s="22">
        <f t="shared" si="14"/>
        <v>12.731288259079767</v>
      </c>
      <c r="H176" s="45">
        <f t="shared" si="15"/>
        <v>0</v>
      </c>
      <c r="I176" s="42">
        <f t="shared" si="16"/>
        <v>12.731288259079767</v>
      </c>
      <c r="J176" s="30">
        <f t="shared" si="18"/>
        <v>310</v>
      </c>
      <c r="K176" s="216"/>
      <c r="L176" s="27">
        <f t="shared" si="17"/>
        <v>322.73128825907975</v>
      </c>
    </row>
    <row r="177" spans="1:12" x14ac:dyDescent="0.45">
      <c r="A177" s="293"/>
      <c r="B177" s="5" t="s">
        <v>11</v>
      </c>
      <c r="C177" s="2">
        <v>403</v>
      </c>
      <c r="D177" s="1">
        <v>3134650</v>
      </c>
      <c r="E177" s="1">
        <v>3151849</v>
      </c>
      <c r="F177" s="41">
        <f t="shared" si="13"/>
        <v>17.199000000000002</v>
      </c>
      <c r="G177" s="22">
        <f t="shared" si="14"/>
        <v>25.999219516494055</v>
      </c>
      <c r="H177" s="45">
        <f t="shared" si="15"/>
        <v>0</v>
      </c>
      <c r="I177" s="42">
        <f t="shared" si="16"/>
        <v>25.999219516494055</v>
      </c>
      <c r="J177" s="30">
        <f t="shared" si="18"/>
        <v>310</v>
      </c>
      <c r="K177" s="216"/>
      <c r="L177" s="27">
        <f t="shared" si="17"/>
        <v>335.99921951649407</v>
      </c>
    </row>
    <row r="178" spans="1:12" x14ac:dyDescent="0.45">
      <c r="A178" s="293"/>
      <c r="B178" s="5" t="s">
        <v>11</v>
      </c>
      <c r="C178" s="2">
        <v>404</v>
      </c>
      <c r="D178" s="1">
        <v>4109741</v>
      </c>
      <c r="E178" s="1">
        <v>4118650</v>
      </c>
      <c r="F178" s="41">
        <f t="shared" si="13"/>
        <v>8.9090000000000007</v>
      </c>
      <c r="G178" s="22">
        <f t="shared" si="14"/>
        <v>13.467471752569656</v>
      </c>
      <c r="H178" s="45">
        <f t="shared" si="15"/>
        <v>0</v>
      </c>
      <c r="I178" s="42">
        <f t="shared" si="16"/>
        <v>13.467471752569656</v>
      </c>
      <c r="J178" s="30">
        <f t="shared" si="18"/>
        <v>310</v>
      </c>
      <c r="K178" s="216"/>
      <c r="L178" s="27">
        <f t="shared" si="17"/>
        <v>323.46747175256968</v>
      </c>
    </row>
    <row r="179" spans="1:12" x14ac:dyDescent="0.45">
      <c r="A179" s="293"/>
      <c r="B179" s="5" t="s">
        <v>11</v>
      </c>
      <c r="C179" s="2">
        <v>501</v>
      </c>
      <c r="D179" s="1">
        <v>3698979</v>
      </c>
      <c r="E179" s="1">
        <v>3723992</v>
      </c>
      <c r="F179" s="41">
        <f t="shared" si="13"/>
        <v>25.013000000000002</v>
      </c>
      <c r="G179" s="22">
        <f t="shared" si="14"/>
        <v>37.811412161524842</v>
      </c>
      <c r="H179" s="45">
        <f t="shared" si="15"/>
        <v>0</v>
      </c>
      <c r="I179" s="42">
        <f t="shared" si="16"/>
        <v>37.811412161524842</v>
      </c>
      <c r="J179" s="30">
        <f t="shared" si="18"/>
        <v>310</v>
      </c>
      <c r="K179" s="216"/>
      <c r="L179" s="27">
        <f t="shared" si="17"/>
        <v>347.81141216152486</v>
      </c>
    </row>
    <row r="180" spans="1:12" x14ac:dyDescent="0.45">
      <c r="A180" s="293"/>
      <c r="B180" s="5" t="s">
        <v>11</v>
      </c>
      <c r="C180" s="2">
        <v>502</v>
      </c>
      <c r="D180" s="1">
        <v>3816483</v>
      </c>
      <c r="E180" s="1">
        <v>3837309</v>
      </c>
      <c r="F180" s="41">
        <f t="shared" si="13"/>
        <v>20.826000000000001</v>
      </c>
      <c r="G180" s="22">
        <f t="shared" si="14"/>
        <v>31.482048122013204</v>
      </c>
      <c r="H180" s="45">
        <f t="shared" si="15"/>
        <v>0</v>
      </c>
      <c r="I180" s="42">
        <f t="shared" si="16"/>
        <v>31.482048122013204</v>
      </c>
      <c r="J180" s="30">
        <f t="shared" si="18"/>
        <v>310</v>
      </c>
      <c r="K180" s="216"/>
      <c r="L180" s="27">
        <f t="shared" si="17"/>
        <v>341.48204812201323</v>
      </c>
    </row>
    <row r="181" spans="1:12" x14ac:dyDescent="0.45">
      <c r="A181" s="293"/>
      <c r="B181" s="5" t="s">
        <v>11</v>
      </c>
      <c r="C181" s="2">
        <v>503</v>
      </c>
      <c r="D181" s="1">
        <v>2292975</v>
      </c>
      <c r="E181" s="1">
        <v>2302096</v>
      </c>
      <c r="F181" s="41">
        <f t="shared" si="13"/>
        <v>9.1210000000000004</v>
      </c>
      <c r="G181" s="22">
        <f t="shared" si="14"/>
        <v>13.787945881152524</v>
      </c>
      <c r="H181" s="45">
        <f t="shared" si="15"/>
        <v>0</v>
      </c>
      <c r="I181" s="42">
        <f t="shared" si="16"/>
        <v>13.787945881152524</v>
      </c>
      <c r="J181" s="30">
        <f t="shared" si="18"/>
        <v>310</v>
      </c>
      <c r="K181" s="216"/>
      <c r="L181" s="27">
        <f t="shared" si="17"/>
        <v>323.7879458811525</v>
      </c>
    </row>
    <row r="182" spans="1:12" x14ac:dyDescent="0.45">
      <c r="A182" s="293"/>
      <c r="B182" s="5" t="s">
        <v>11</v>
      </c>
      <c r="C182" s="2">
        <v>504</v>
      </c>
      <c r="D182" s="1">
        <v>3112750</v>
      </c>
      <c r="E182" s="1">
        <v>3133538</v>
      </c>
      <c r="F182" s="41">
        <f t="shared" si="13"/>
        <v>20.788</v>
      </c>
      <c r="G182" s="22">
        <f t="shared" si="14"/>
        <v>31.424604646135144</v>
      </c>
      <c r="H182" s="45">
        <f t="shared" si="15"/>
        <v>0</v>
      </c>
      <c r="I182" s="42">
        <f>SUM(G182,H182)</f>
        <v>31.424604646135144</v>
      </c>
      <c r="J182" s="30">
        <f t="shared" si="18"/>
        <v>310</v>
      </c>
      <c r="K182" s="216"/>
      <c r="L182" s="27">
        <f t="shared" si="17"/>
        <v>341.42460464613515</v>
      </c>
    </row>
    <row r="183" spans="1:12" ht="15" customHeight="1" x14ac:dyDescent="0.45">
      <c r="F183" s="27">
        <f>SUM(F3:F182)</f>
        <v>2904.8660000000004</v>
      </c>
      <c r="G183" s="22">
        <f t="shared" si="14"/>
        <v>4391.2000000000007</v>
      </c>
      <c r="H183" s="41">
        <f>SUM(H3:H182)</f>
        <v>0</v>
      </c>
      <c r="I183" s="42">
        <f>SUM(G183,H183)</f>
        <v>4391.2000000000007</v>
      </c>
      <c r="K183" s="165">
        <f>SUM(K3:K182)</f>
        <v>300</v>
      </c>
    </row>
    <row r="184" spans="1:12" ht="15" customHeight="1" x14ac:dyDescent="0.45">
      <c r="F184" t="s">
        <v>12</v>
      </c>
      <c r="I184" s="109">
        <f>SUM(-E190,I1)</f>
        <v>-4970</v>
      </c>
    </row>
    <row r="185" spans="1:12" ht="15" customHeight="1" x14ac:dyDescent="0.45"/>
    <row r="186" spans="1:12" ht="18" x14ac:dyDescent="0.55000000000000004">
      <c r="D186" s="295" t="s">
        <v>274</v>
      </c>
      <c r="E186" s="295"/>
      <c r="F186" s="295"/>
    </row>
    <row r="187" spans="1:12" ht="15" customHeight="1" x14ac:dyDescent="0.45">
      <c r="D187" s="54" t="s">
        <v>72</v>
      </c>
      <c r="E187" s="153" t="s">
        <v>275</v>
      </c>
      <c r="F187" s="54" t="s">
        <v>69</v>
      </c>
    </row>
    <row r="188" spans="1:12" ht="15" customHeight="1" x14ac:dyDescent="0.45">
      <c r="D188" s="46">
        <v>6244656</v>
      </c>
      <c r="E188" s="87">
        <v>3979.4</v>
      </c>
      <c r="F188" s="93">
        <v>1028</v>
      </c>
      <c r="G188" s="92">
        <f>MMULT(E188,1/F188)</f>
        <v>3.871011673151751</v>
      </c>
      <c r="H188" s="20"/>
    </row>
    <row r="189" spans="1:12" ht="15" customHeight="1" thickBot="1" x14ac:dyDescent="0.5">
      <c r="D189" s="46">
        <v>6244619</v>
      </c>
      <c r="E189" s="88">
        <v>5381.8</v>
      </c>
      <c r="F189" s="94">
        <f>824+568</f>
        <v>1392</v>
      </c>
      <c r="G189" s="92">
        <f>MMULT(E189,1/F189)</f>
        <v>3.866235632183908</v>
      </c>
      <c r="H189" s="20"/>
    </row>
    <row r="190" spans="1:12" ht="15" customHeight="1" thickBot="1" x14ac:dyDescent="0.5">
      <c r="D190" s="6" t="s">
        <v>33</v>
      </c>
      <c r="E190" s="48">
        <f>SUM(E188:E189)</f>
        <v>9361.2000000000007</v>
      </c>
      <c r="F190" s="95">
        <f>SUM(F188:F189)</f>
        <v>2420</v>
      </c>
    </row>
    <row r="191" spans="1:12" ht="15" customHeight="1" x14ac:dyDescent="0.45"/>
    <row r="192" spans="1:12" ht="15" customHeight="1" x14ac:dyDescent="0.45">
      <c r="D192" s="290" t="s">
        <v>69</v>
      </c>
      <c r="E192" s="290"/>
      <c r="F192" s="49">
        <f>SUM(F190)</f>
        <v>2420</v>
      </c>
      <c r="G192" s="41">
        <f>SUM(I192)</f>
        <v>3.8682644628099174</v>
      </c>
      <c r="I192" s="161" cm="1">
        <f t="array" ref="I192">MMULT(E190,1/F190)</f>
        <v>3.8682644628099174</v>
      </c>
    </row>
    <row r="193" spans="4:7" ht="15" customHeight="1" x14ac:dyDescent="0.45">
      <c r="D193" s="291" t="s">
        <v>271</v>
      </c>
      <c r="E193" s="292"/>
      <c r="F193" s="49">
        <f>SUM(F183)</f>
        <v>2904.8660000000004</v>
      </c>
      <c r="G193" s="27">
        <f>MMULT(F193,G192)</f>
        <v>11236.789917024795</v>
      </c>
    </row>
    <row r="194" spans="4:7" ht="15" customHeight="1" thickBot="1" x14ac:dyDescent="0.5">
      <c r="D194" s="291" t="s">
        <v>270</v>
      </c>
      <c r="E194" s="292"/>
      <c r="F194" s="49">
        <f>SUM(F192,-F193)*0</f>
        <v>0</v>
      </c>
      <c r="G194" s="47">
        <f>MMULT(F194,G192)</f>
        <v>0</v>
      </c>
    </row>
    <row r="195" spans="4:7" ht="15" customHeight="1" thickBot="1" x14ac:dyDescent="0.5">
      <c r="F195" s="7"/>
      <c r="G195" s="48">
        <f>SUM(G193:G194)</f>
        <v>11236.789917024795</v>
      </c>
    </row>
    <row r="196" spans="4:7" ht="15" customHeight="1" x14ac:dyDescent="0.45">
      <c r="F196" s="7"/>
    </row>
    <row r="197" spans="4:7" ht="15" customHeight="1" x14ac:dyDescent="0.45">
      <c r="F197" s="7"/>
    </row>
    <row r="198" spans="4:7" ht="15" customHeight="1" x14ac:dyDescent="0.45">
      <c r="D198" t="s">
        <v>70</v>
      </c>
      <c r="F198" s="20">
        <f>MAX(F3:F182)</f>
        <v>43.829000000000001</v>
      </c>
      <c r="G198" s="20">
        <f>MAX(I3:I182)</f>
        <v>66.255002743672179</v>
      </c>
    </row>
    <row r="199" spans="4:7" ht="15" customHeight="1" x14ac:dyDescent="0.45">
      <c r="D199" t="s">
        <v>71</v>
      </c>
      <c r="F199" s="20">
        <f>MIN(F3:F182)</f>
        <v>0</v>
      </c>
      <c r="G199" s="20">
        <f>MIN(I3:I182)</f>
        <v>0</v>
      </c>
    </row>
    <row r="200" spans="4:7" ht="15" customHeight="1" x14ac:dyDescent="0.45">
      <c r="D200" t="s">
        <v>265</v>
      </c>
      <c r="F200" s="92">
        <f>AVERAGE(F3:F182)</f>
        <v>16.138144444444446</v>
      </c>
      <c r="G200" s="92">
        <f>AVERAGE(G3:G182)</f>
        <v>24.39555555555555</v>
      </c>
    </row>
    <row r="201" spans="4:7" ht="15" customHeight="1" x14ac:dyDescent="0.45">
      <c r="D201" t="s">
        <v>273</v>
      </c>
      <c r="F201" s="92">
        <f>AVERAGE(F199,F198)</f>
        <v>21.9145</v>
      </c>
      <c r="G201" t="s">
        <v>12</v>
      </c>
    </row>
    <row r="202" spans="4:7" ht="15.75" customHeight="1" x14ac:dyDescent="0.45"/>
    <row r="203" spans="4:7" ht="15" customHeight="1" x14ac:dyDescent="0.45"/>
    <row r="204" spans="4:7" ht="15" customHeight="1" x14ac:dyDescent="0.45"/>
    <row r="205" spans="4:7" ht="15" customHeight="1" x14ac:dyDescent="0.45"/>
    <row r="206" spans="4:7" ht="15" customHeight="1" x14ac:dyDescent="0.45"/>
    <row r="207" spans="4:7" ht="15" customHeight="1" x14ac:dyDescent="0.45"/>
    <row r="208" spans="4:7" ht="15" customHeight="1" x14ac:dyDescent="0.45"/>
    <row r="209" ht="15" customHeight="1" x14ac:dyDescent="0.45"/>
    <row r="210" ht="15" customHeight="1" x14ac:dyDescent="0.45"/>
    <row r="211" ht="15" customHeight="1" x14ac:dyDescent="0.45"/>
    <row r="212" ht="15" customHeight="1" x14ac:dyDescent="0.45"/>
    <row r="213" ht="15" customHeight="1" x14ac:dyDescent="0.45"/>
    <row r="214" ht="15" customHeight="1" x14ac:dyDescent="0.45"/>
    <row r="215" ht="15" customHeight="1" x14ac:dyDescent="0.45"/>
    <row r="216" ht="15" customHeight="1" x14ac:dyDescent="0.45"/>
    <row r="217" ht="15" customHeight="1" x14ac:dyDescent="0.45"/>
    <row r="218" ht="15" customHeight="1" x14ac:dyDescent="0.45"/>
    <row r="219" ht="15" customHeight="1" x14ac:dyDescent="0.45"/>
    <row r="220" ht="15" customHeight="1" x14ac:dyDescent="0.45"/>
    <row r="221" ht="15" customHeight="1" x14ac:dyDescent="0.45"/>
    <row r="222" ht="15.75" customHeight="1" x14ac:dyDescent="0.45"/>
  </sheetData>
  <mergeCells count="15">
    <mergeCell ref="A63:A82"/>
    <mergeCell ref="D1:E1"/>
    <mergeCell ref="I1:J1"/>
    <mergeCell ref="A3:A22"/>
    <mergeCell ref="A23:A42"/>
    <mergeCell ref="A43:A62"/>
    <mergeCell ref="D192:E192"/>
    <mergeCell ref="D193:E193"/>
    <mergeCell ref="D194:E194"/>
    <mergeCell ref="A83:A102"/>
    <mergeCell ref="A103:A122"/>
    <mergeCell ref="A123:A142"/>
    <mergeCell ref="A143:A162"/>
    <mergeCell ref="A163:A182"/>
    <mergeCell ref="D186:F186"/>
  </mergeCells>
  <pageMargins left="0.7" right="0.7" top="0.75" bottom="0.75" header="0.3" footer="0.3"/>
  <pageSetup paperSize="9" orientation="portrait" horizontalDpi="4294967293" verticalDpi="4294967293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CE7D6-0F68-4074-B128-96BD987331B3}">
  <dimension ref="A1:O222"/>
  <sheetViews>
    <sheetView zoomScale="85" zoomScaleNormal="85" workbookViewId="0">
      <pane xSplit="1" ySplit="2" topLeftCell="B148" activePane="bottomRight" state="frozen"/>
      <selection pane="topRight" activeCell="B1" sqref="B1"/>
      <selection pane="bottomLeft" activeCell="A4" sqref="A4"/>
      <selection pane="bottomRight" activeCell="D186" sqref="D186:F186"/>
    </sheetView>
  </sheetViews>
  <sheetFormatPr baseColWidth="10" defaultRowHeight="14.25" x14ac:dyDescent="0.45"/>
  <cols>
    <col min="1" max="1" width="4.1328125" customWidth="1"/>
    <col min="2" max="2" width="5.3984375" style="6" bestFit="1" customWidth="1"/>
    <col min="3" max="3" width="6.265625" bestFit="1" customWidth="1"/>
    <col min="4" max="5" width="10" customWidth="1"/>
    <col min="6" max="6" width="11.1328125" customWidth="1"/>
    <col min="7" max="7" width="12.59765625" customWidth="1"/>
    <col min="8" max="8" width="13.3984375" customWidth="1"/>
    <col min="9" max="9" width="12.86328125" style="20" bestFit="1" customWidth="1"/>
    <col min="10" max="10" width="12.86328125" customWidth="1"/>
    <col min="11" max="11" width="8.86328125" bestFit="1" customWidth="1"/>
    <col min="12" max="12" width="13.265625" customWidth="1"/>
  </cols>
  <sheetData>
    <row r="1" spans="1:15" ht="21" customHeight="1" x14ac:dyDescent="0.45">
      <c r="D1" s="296" t="s">
        <v>280</v>
      </c>
      <c r="E1" s="296"/>
      <c r="F1" s="53" t="s">
        <v>2</v>
      </c>
      <c r="G1" s="27">
        <f>SUM(G193)</f>
        <v>11779.578613927653</v>
      </c>
      <c r="H1" s="27">
        <f>SUM(G194)</f>
        <v>1949.9213860723473</v>
      </c>
      <c r="I1" s="297">
        <f>SUM(G1:H1)</f>
        <v>13729.5</v>
      </c>
      <c r="J1" s="298"/>
      <c r="K1" s="4" t="s">
        <v>12</v>
      </c>
      <c r="L1" s="4"/>
      <c r="N1">
        <v>1E-3</v>
      </c>
    </row>
    <row r="2" spans="1:15" ht="46.5" customHeight="1" x14ac:dyDescent="0.45">
      <c r="B2" s="43" t="s">
        <v>0</v>
      </c>
      <c r="C2" s="44" t="s">
        <v>1</v>
      </c>
      <c r="D2" s="3">
        <v>43840</v>
      </c>
      <c r="E2" s="3">
        <v>43871</v>
      </c>
      <c r="F2" s="50" t="s">
        <v>68</v>
      </c>
      <c r="G2" s="51" t="s">
        <v>276</v>
      </c>
      <c r="H2" s="52" t="s">
        <v>277</v>
      </c>
      <c r="I2" s="21" t="s">
        <v>278</v>
      </c>
      <c r="J2" s="28" t="s">
        <v>335</v>
      </c>
      <c r="K2" s="28" t="s">
        <v>266</v>
      </c>
      <c r="L2" s="28" t="s">
        <v>279</v>
      </c>
      <c r="N2" t="s">
        <v>12</v>
      </c>
    </row>
    <row r="3" spans="1:15" ht="15" customHeight="1" x14ac:dyDescent="0.45">
      <c r="A3" s="293"/>
      <c r="B3" s="5" t="s">
        <v>3</v>
      </c>
      <c r="C3" s="2">
        <v>101</v>
      </c>
      <c r="D3" s="1">
        <v>3026899</v>
      </c>
      <c r="E3" s="1">
        <v>3039878</v>
      </c>
      <c r="F3" s="41">
        <f t="shared" ref="F3:F22" si="0">(E3-D3)*$N$1</f>
        <v>12.979000000000001</v>
      </c>
      <c r="G3" s="22">
        <f>MMULT($G$1,1/$F$183)*F3</f>
        <v>50.753398034747946</v>
      </c>
      <c r="H3" s="45">
        <f>MMULT($H$1,1/180)</f>
        <v>10.832896589290819</v>
      </c>
      <c r="I3" s="42">
        <f>SUM(G3,H3)</f>
        <v>61.586294624038764</v>
      </c>
      <c r="J3" s="30">
        <v>310</v>
      </c>
      <c r="K3" s="216"/>
      <c r="L3" s="27">
        <f>SUM(I3,J3,K3)</f>
        <v>371.58629462403877</v>
      </c>
      <c r="N3" t="s">
        <v>12</v>
      </c>
    </row>
    <row r="4" spans="1:15" ht="15" customHeight="1" x14ac:dyDescent="0.45">
      <c r="A4" s="293"/>
      <c r="B4" s="5" t="s">
        <v>3</v>
      </c>
      <c r="C4" s="2">
        <v>102</v>
      </c>
      <c r="D4" s="1">
        <v>1906224</v>
      </c>
      <c r="E4" s="1">
        <v>1917725</v>
      </c>
      <c r="F4" s="41">
        <f t="shared" si="0"/>
        <v>11.500999999999999</v>
      </c>
      <c r="G4" s="22">
        <f t="shared" ref="G4:G67" si="1">MMULT($G$1,1/$F$183)*F4</f>
        <v>44.973790800341789</v>
      </c>
      <c r="H4" s="45">
        <f t="shared" ref="H4:H67" si="2">MMULT($H$1,1/180)</f>
        <v>10.832896589290819</v>
      </c>
      <c r="I4" s="42">
        <f t="shared" ref="I4:I67" si="3">SUM(G4,H4)</f>
        <v>55.806687389632607</v>
      </c>
      <c r="J4" s="30">
        <f>SUM($J$3)</f>
        <v>310</v>
      </c>
      <c r="K4" s="216"/>
      <c r="L4" s="27">
        <f t="shared" ref="L4:L67" si="4">SUM(I4,J4,K4)</f>
        <v>365.8066873896326</v>
      </c>
      <c r="N4" t="s">
        <v>12</v>
      </c>
    </row>
    <row r="5" spans="1:15" ht="15" customHeight="1" x14ac:dyDescent="0.45">
      <c r="A5" s="293"/>
      <c r="B5" s="5" t="s">
        <v>3</v>
      </c>
      <c r="C5" s="2">
        <v>103</v>
      </c>
      <c r="D5" s="1">
        <v>2829529</v>
      </c>
      <c r="E5" s="1">
        <v>2839579</v>
      </c>
      <c r="F5" s="41">
        <f t="shared" si="0"/>
        <v>10.050000000000001</v>
      </c>
      <c r="G5" s="22">
        <f t="shared" si="1"/>
        <v>39.299765024209634</v>
      </c>
      <c r="H5" s="45">
        <f t="shared" si="2"/>
        <v>10.832896589290819</v>
      </c>
      <c r="I5" s="42">
        <f t="shared" si="3"/>
        <v>50.132661613500453</v>
      </c>
      <c r="J5" s="30">
        <f t="shared" ref="J5:J68" si="5">SUM($J$3)</f>
        <v>310</v>
      </c>
      <c r="K5" s="216">
        <v>10</v>
      </c>
      <c r="L5" s="27">
        <f t="shared" si="4"/>
        <v>370.13266161350043</v>
      </c>
      <c r="N5" t="s">
        <v>12</v>
      </c>
    </row>
    <row r="6" spans="1:15" ht="15" customHeight="1" x14ac:dyDescent="0.45">
      <c r="A6" s="293"/>
      <c r="B6" s="5" t="s">
        <v>3</v>
      </c>
      <c r="C6" s="2">
        <v>104</v>
      </c>
      <c r="D6" s="1">
        <v>2432311</v>
      </c>
      <c r="E6" s="1">
        <v>2439579</v>
      </c>
      <c r="F6" s="41">
        <f t="shared" si="0"/>
        <v>7.2679999999999998</v>
      </c>
      <c r="G6" s="22">
        <f t="shared" si="1"/>
        <v>28.420964397607523</v>
      </c>
      <c r="H6" s="45">
        <f t="shared" si="2"/>
        <v>10.832896589290819</v>
      </c>
      <c r="I6" s="42">
        <f t="shared" si="3"/>
        <v>39.253860986898346</v>
      </c>
      <c r="J6" s="30">
        <f t="shared" si="5"/>
        <v>310</v>
      </c>
      <c r="K6" s="216"/>
      <c r="L6" s="27">
        <f t="shared" si="4"/>
        <v>349.25386098689836</v>
      </c>
      <c r="N6" t="s">
        <v>12</v>
      </c>
      <c r="O6" t="s">
        <v>12</v>
      </c>
    </row>
    <row r="7" spans="1:15" ht="15" customHeight="1" x14ac:dyDescent="0.45">
      <c r="A7" s="293"/>
      <c r="B7" s="5" t="s">
        <v>3</v>
      </c>
      <c r="C7" s="2">
        <v>201</v>
      </c>
      <c r="D7" s="1">
        <v>3551262</v>
      </c>
      <c r="E7" s="1">
        <v>3561367</v>
      </c>
      <c r="F7" s="41">
        <f t="shared" si="0"/>
        <v>10.105</v>
      </c>
      <c r="G7" s="22">
        <f t="shared" si="1"/>
        <v>39.514838365138147</v>
      </c>
      <c r="H7" s="45">
        <f t="shared" si="2"/>
        <v>10.832896589290819</v>
      </c>
      <c r="I7" s="42">
        <f t="shared" si="3"/>
        <v>50.347734954428965</v>
      </c>
      <c r="J7" s="30">
        <f t="shared" si="5"/>
        <v>310</v>
      </c>
      <c r="K7" s="216"/>
      <c r="L7" s="27">
        <f t="shared" si="4"/>
        <v>360.34773495442897</v>
      </c>
      <c r="N7" t="s">
        <v>12</v>
      </c>
    </row>
    <row r="8" spans="1:15" ht="15" customHeight="1" x14ac:dyDescent="0.45">
      <c r="A8" s="293"/>
      <c r="B8" s="261" t="s">
        <v>3</v>
      </c>
      <c r="C8" s="259">
        <v>202</v>
      </c>
      <c r="D8" s="1">
        <v>15268</v>
      </c>
      <c r="E8" s="1">
        <v>34334</v>
      </c>
      <c r="F8" s="41">
        <f t="shared" si="0"/>
        <v>19.065999999999999</v>
      </c>
      <c r="G8" s="22">
        <f t="shared" si="1"/>
        <v>74.556151238963267</v>
      </c>
      <c r="H8" s="45">
        <f t="shared" si="2"/>
        <v>10.832896589290819</v>
      </c>
      <c r="I8" s="42">
        <f t="shared" si="3"/>
        <v>85.389047828254093</v>
      </c>
      <c r="J8" s="30">
        <f t="shared" si="5"/>
        <v>310</v>
      </c>
      <c r="K8" s="216"/>
      <c r="L8" s="27">
        <f t="shared" si="4"/>
        <v>395.38904782825409</v>
      </c>
      <c r="N8" t="s">
        <v>12</v>
      </c>
    </row>
    <row r="9" spans="1:15" ht="15" customHeight="1" x14ac:dyDescent="0.45">
      <c r="A9" s="293"/>
      <c r="B9" s="5" t="s">
        <v>3</v>
      </c>
      <c r="C9" s="2">
        <v>203</v>
      </c>
      <c r="D9" s="1">
        <v>4724607</v>
      </c>
      <c r="E9" s="1">
        <v>4748016</v>
      </c>
      <c r="F9" s="41">
        <f t="shared" si="0"/>
        <v>23.408999999999999</v>
      </c>
      <c r="G9" s="22">
        <f t="shared" si="1"/>
        <v>91.539124323554546</v>
      </c>
      <c r="H9" s="45">
        <f t="shared" si="2"/>
        <v>10.832896589290819</v>
      </c>
      <c r="I9" s="42">
        <f t="shared" si="3"/>
        <v>102.37202091284536</v>
      </c>
      <c r="J9" s="30">
        <f t="shared" si="5"/>
        <v>310</v>
      </c>
      <c r="K9" s="216"/>
      <c r="L9" s="27">
        <f t="shared" si="4"/>
        <v>412.37202091284536</v>
      </c>
      <c r="N9" t="s">
        <v>12</v>
      </c>
    </row>
    <row r="10" spans="1:15" ht="15" customHeight="1" x14ac:dyDescent="0.45">
      <c r="A10" s="293"/>
      <c r="B10" s="5" t="s">
        <v>3</v>
      </c>
      <c r="C10" s="2">
        <v>204</v>
      </c>
      <c r="D10" s="1">
        <v>1841117</v>
      </c>
      <c r="E10" s="1">
        <v>1856587</v>
      </c>
      <c r="F10" s="41">
        <f t="shared" si="0"/>
        <v>15.47</v>
      </c>
      <c r="G10" s="22">
        <f t="shared" si="1"/>
        <v>60.494265166619208</v>
      </c>
      <c r="H10" s="45">
        <f t="shared" si="2"/>
        <v>10.832896589290819</v>
      </c>
      <c r="I10" s="42">
        <f t="shared" si="3"/>
        <v>71.327161755910026</v>
      </c>
      <c r="J10" s="30">
        <f t="shared" si="5"/>
        <v>310</v>
      </c>
      <c r="K10" s="216"/>
      <c r="L10" s="27">
        <f t="shared" si="4"/>
        <v>381.32716175591003</v>
      </c>
      <c r="N10" t="s">
        <v>12</v>
      </c>
    </row>
    <row r="11" spans="1:15" ht="15" customHeight="1" x14ac:dyDescent="0.45">
      <c r="A11" s="293"/>
      <c r="B11" s="5" t="s">
        <v>3</v>
      </c>
      <c r="C11" s="2">
        <v>301</v>
      </c>
      <c r="D11" s="1">
        <v>3932830</v>
      </c>
      <c r="E11" s="1">
        <v>3932844</v>
      </c>
      <c r="F11" s="41">
        <f t="shared" si="0"/>
        <v>1.4E-2</v>
      </c>
      <c r="G11" s="22">
        <f t="shared" si="1"/>
        <v>5.47459413272572E-2</v>
      </c>
      <c r="H11" s="45">
        <f t="shared" si="2"/>
        <v>10.832896589290819</v>
      </c>
      <c r="I11" s="42">
        <f t="shared" si="3"/>
        <v>10.887642530618075</v>
      </c>
      <c r="J11" s="30">
        <f t="shared" si="5"/>
        <v>310</v>
      </c>
      <c r="K11" s="216">
        <v>10</v>
      </c>
      <c r="L11" s="27">
        <f t="shared" si="4"/>
        <v>330.88764253061805</v>
      </c>
      <c r="N11" t="s">
        <v>12</v>
      </c>
    </row>
    <row r="12" spans="1:15" ht="15" customHeight="1" x14ac:dyDescent="0.45">
      <c r="A12" s="293"/>
      <c r="B12" s="5" t="s">
        <v>3</v>
      </c>
      <c r="C12" s="2">
        <v>302</v>
      </c>
      <c r="D12" s="1">
        <v>4135884</v>
      </c>
      <c r="E12" s="1">
        <v>4160313</v>
      </c>
      <c r="F12" s="41">
        <f t="shared" si="0"/>
        <v>24.429000000000002</v>
      </c>
      <c r="G12" s="22">
        <f t="shared" si="1"/>
        <v>95.527757191683307</v>
      </c>
      <c r="H12" s="45">
        <f t="shared" si="2"/>
        <v>10.832896589290819</v>
      </c>
      <c r="I12" s="42">
        <f t="shared" si="3"/>
        <v>106.36065378097413</v>
      </c>
      <c r="J12" s="30">
        <f t="shared" si="5"/>
        <v>310</v>
      </c>
      <c r="K12" s="216"/>
      <c r="L12" s="27">
        <f t="shared" si="4"/>
        <v>416.36065378097413</v>
      </c>
      <c r="N12" t="s">
        <v>12</v>
      </c>
    </row>
    <row r="13" spans="1:15" ht="15" customHeight="1" x14ac:dyDescent="0.45">
      <c r="A13" s="293"/>
      <c r="B13" s="5" t="s">
        <v>3</v>
      </c>
      <c r="C13" s="2">
        <v>303</v>
      </c>
      <c r="D13" s="1">
        <v>3465907</v>
      </c>
      <c r="E13" s="1">
        <v>3478969</v>
      </c>
      <c r="F13" s="41">
        <f t="shared" si="0"/>
        <v>13.061999999999999</v>
      </c>
      <c r="G13" s="22">
        <f t="shared" si="1"/>
        <v>51.077963258330968</v>
      </c>
      <c r="H13" s="45">
        <f t="shared" si="2"/>
        <v>10.832896589290819</v>
      </c>
      <c r="I13" s="42">
        <f t="shared" si="3"/>
        <v>61.910859847621786</v>
      </c>
      <c r="J13" s="30">
        <f t="shared" si="5"/>
        <v>310</v>
      </c>
      <c r="K13" s="216"/>
      <c r="L13" s="27">
        <f t="shared" si="4"/>
        <v>371.91085984762179</v>
      </c>
      <c r="N13" t="s">
        <v>12</v>
      </c>
    </row>
    <row r="14" spans="1:15" ht="15" customHeight="1" x14ac:dyDescent="0.45">
      <c r="A14" s="293"/>
      <c r="B14" s="5" t="s">
        <v>3</v>
      </c>
      <c r="C14" s="2">
        <v>304</v>
      </c>
      <c r="D14" s="1">
        <v>1548883</v>
      </c>
      <c r="E14" s="1">
        <v>1559563</v>
      </c>
      <c r="F14" s="41">
        <f t="shared" si="0"/>
        <v>10.68</v>
      </c>
      <c r="G14" s="22">
        <f t="shared" si="1"/>
        <v>41.763332383936202</v>
      </c>
      <c r="H14" s="45">
        <f t="shared" si="2"/>
        <v>10.832896589290819</v>
      </c>
      <c r="I14" s="42">
        <f t="shared" si="3"/>
        <v>52.596228973227021</v>
      </c>
      <c r="J14" s="30">
        <f t="shared" si="5"/>
        <v>310</v>
      </c>
      <c r="K14" s="216"/>
      <c r="L14" s="27">
        <f t="shared" si="4"/>
        <v>362.59622897322703</v>
      </c>
      <c r="N14" t="s">
        <v>12</v>
      </c>
    </row>
    <row r="15" spans="1:15" ht="15" customHeight="1" x14ac:dyDescent="0.45">
      <c r="A15" s="293"/>
      <c r="B15" s="5" t="s">
        <v>3</v>
      </c>
      <c r="C15" s="2">
        <v>401</v>
      </c>
      <c r="D15" s="1">
        <v>2175676</v>
      </c>
      <c r="E15" s="1">
        <v>2180499</v>
      </c>
      <c r="F15" s="41">
        <f t="shared" si="0"/>
        <v>4.8230000000000004</v>
      </c>
      <c r="G15" s="22">
        <f t="shared" si="1"/>
        <v>18.859976787240107</v>
      </c>
      <c r="H15" s="45">
        <f t="shared" si="2"/>
        <v>10.832896589290819</v>
      </c>
      <c r="I15" s="42">
        <f t="shared" si="3"/>
        <v>29.692873376530926</v>
      </c>
      <c r="J15" s="30">
        <f t="shared" si="5"/>
        <v>310</v>
      </c>
      <c r="K15" s="216"/>
      <c r="L15" s="27">
        <f t="shared" si="4"/>
        <v>339.69287337653094</v>
      </c>
      <c r="N15" t="s">
        <v>12</v>
      </c>
    </row>
    <row r="16" spans="1:15" ht="15" customHeight="1" x14ac:dyDescent="0.45">
      <c r="A16" s="293"/>
      <c r="B16" s="5" t="s">
        <v>3</v>
      </c>
      <c r="C16" s="2">
        <v>402</v>
      </c>
      <c r="D16" s="1">
        <v>5494545</v>
      </c>
      <c r="E16" s="1">
        <v>5507492</v>
      </c>
      <c r="F16" s="41">
        <f t="shared" si="0"/>
        <v>12.947000000000001</v>
      </c>
      <c r="G16" s="22">
        <f t="shared" si="1"/>
        <v>50.628264454571358</v>
      </c>
      <c r="H16" s="45">
        <f t="shared" si="2"/>
        <v>10.832896589290819</v>
      </c>
      <c r="I16" s="42">
        <f t="shared" si="3"/>
        <v>61.461161043862177</v>
      </c>
      <c r="J16" s="30">
        <f t="shared" si="5"/>
        <v>310</v>
      </c>
      <c r="K16" s="216">
        <v>10</v>
      </c>
      <c r="L16" s="27">
        <f t="shared" si="4"/>
        <v>381.46116104386215</v>
      </c>
    </row>
    <row r="17" spans="1:12" ht="15" customHeight="1" x14ac:dyDescent="0.45">
      <c r="A17" s="293"/>
      <c r="B17" s="5" t="s">
        <v>3</v>
      </c>
      <c r="C17" s="2">
        <v>403</v>
      </c>
      <c r="D17" s="1">
        <v>2919514</v>
      </c>
      <c r="E17" s="1">
        <v>2929957</v>
      </c>
      <c r="F17" s="41">
        <f t="shared" si="0"/>
        <v>10.443</v>
      </c>
      <c r="G17" s="22">
        <f t="shared" si="1"/>
        <v>40.836561805753348</v>
      </c>
      <c r="H17" s="45">
        <f t="shared" si="2"/>
        <v>10.832896589290819</v>
      </c>
      <c r="I17" s="42">
        <f t="shared" si="3"/>
        <v>51.669458395044167</v>
      </c>
      <c r="J17" s="30">
        <f t="shared" si="5"/>
        <v>310</v>
      </c>
      <c r="K17" s="216"/>
      <c r="L17" s="27">
        <f t="shared" si="4"/>
        <v>361.66945839504416</v>
      </c>
    </row>
    <row r="18" spans="1:12" ht="15" customHeight="1" x14ac:dyDescent="0.45">
      <c r="A18" s="293"/>
      <c r="B18" s="5" t="s">
        <v>3</v>
      </c>
      <c r="C18" s="2">
        <v>404</v>
      </c>
      <c r="D18" s="1">
        <v>2533804</v>
      </c>
      <c r="E18" s="1">
        <v>2549756</v>
      </c>
      <c r="F18" s="41">
        <f t="shared" si="0"/>
        <v>15.952</v>
      </c>
      <c r="G18" s="22">
        <f t="shared" si="1"/>
        <v>62.379089718029057</v>
      </c>
      <c r="H18" s="45">
        <f t="shared" si="2"/>
        <v>10.832896589290819</v>
      </c>
      <c r="I18" s="42">
        <f t="shared" si="3"/>
        <v>73.211986307319876</v>
      </c>
      <c r="J18" s="30">
        <f t="shared" si="5"/>
        <v>310</v>
      </c>
      <c r="K18" s="216"/>
      <c r="L18" s="27">
        <f t="shared" si="4"/>
        <v>383.21198630731988</v>
      </c>
    </row>
    <row r="19" spans="1:12" ht="15" customHeight="1" x14ac:dyDescent="0.45">
      <c r="A19" s="293"/>
      <c r="B19" s="5" t="s">
        <v>3</v>
      </c>
      <c r="C19" s="2">
        <v>501</v>
      </c>
      <c r="D19" s="1">
        <v>3707300</v>
      </c>
      <c r="E19" s="1">
        <v>3724103</v>
      </c>
      <c r="F19" s="41">
        <f t="shared" si="0"/>
        <v>16.803000000000001</v>
      </c>
      <c r="G19" s="22">
        <f t="shared" si="1"/>
        <v>65.706860865850203</v>
      </c>
      <c r="H19" s="45">
        <f t="shared" si="2"/>
        <v>10.832896589290819</v>
      </c>
      <c r="I19" s="42">
        <f t="shared" si="3"/>
        <v>76.539757455141029</v>
      </c>
      <c r="J19" s="30">
        <f t="shared" si="5"/>
        <v>310</v>
      </c>
      <c r="K19" s="216"/>
      <c r="L19" s="27">
        <f t="shared" si="4"/>
        <v>386.53975745514106</v>
      </c>
    </row>
    <row r="20" spans="1:12" ht="15" customHeight="1" x14ac:dyDescent="0.45">
      <c r="A20" s="293"/>
      <c r="B20" s="5" t="s">
        <v>3</v>
      </c>
      <c r="C20" s="2">
        <v>502</v>
      </c>
      <c r="D20" s="1">
        <v>5483685</v>
      </c>
      <c r="E20" s="1">
        <v>5514978</v>
      </c>
      <c r="F20" s="41">
        <f t="shared" si="0"/>
        <v>31.292999999999999</v>
      </c>
      <c r="G20" s="22">
        <f t="shared" si="1"/>
        <v>122.36891013956139</v>
      </c>
      <c r="H20" s="45">
        <f t="shared" si="2"/>
        <v>10.832896589290819</v>
      </c>
      <c r="I20" s="42">
        <f t="shared" si="3"/>
        <v>133.2018067288522</v>
      </c>
      <c r="J20" s="30">
        <f t="shared" si="5"/>
        <v>310</v>
      </c>
      <c r="K20" s="216"/>
      <c r="L20" s="27">
        <f t="shared" si="4"/>
        <v>443.2018067288522</v>
      </c>
    </row>
    <row r="21" spans="1:12" ht="15" customHeight="1" x14ac:dyDescent="0.45">
      <c r="A21" s="293"/>
      <c r="B21" s="5" t="s">
        <v>3</v>
      </c>
      <c r="C21" s="2">
        <v>503</v>
      </c>
      <c r="D21" s="1">
        <v>1801474</v>
      </c>
      <c r="E21" s="1">
        <v>1814564</v>
      </c>
      <c r="F21" s="41">
        <f t="shared" si="0"/>
        <v>13.09</v>
      </c>
      <c r="G21" s="22">
        <f t="shared" si="1"/>
        <v>51.187455140985477</v>
      </c>
      <c r="H21" s="45">
        <f t="shared" si="2"/>
        <v>10.832896589290819</v>
      </c>
      <c r="I21" s="42">
        <f t="shared" si="3"/>
        <v>62.020351730276296</v>
      </c>
      <c r="J21" s="30">
        <f t="shared" si="5"/>
        <v>310</v>
      </c>
      <c r="K21" s="216"/>
      <c r="L21" s="27">
        <f t="shared" si="4"/>
        <v>372.02035173027627</v>
      </c>
    </row>
    <row r="22" spans="1:12" ht="15.75" customHeight="1" x14ac:dyDescent="0.45">
      <c r="A22" s="293"/>
      <c r="B22" s="5" t="s">
        <v>3</v>
      </c>
      <c r="C22" s="2">
        <v>504</v>
      </c>
      <c r="D22" s="1">
        <v>276786</v>
      </c>
      <c r="E22" s="1">
        <v>278269</v>
      </c>
      <c r="F22" s="41">
        <f t="shared" si="0"/>
        <v>1.4830000000000001</v>
      </c>
      <c r="G22" s="22">
        <f t="shared" si="1"/>
        <v>5.7991593563087456</v>
      </c>
      <c r="H22" s="45">
        <f t="shared" si="2"/>
        <v>10.832896589290819</v>
      </c>
      <c r="I22" s="42">
        <f t="shared" si="3"/>
        <v>16.632055945599564</v>
      </c>
      <c r="J22" s="30">
        <f t="shared" si="5"/>
        <v>310</v>
      </c>
      <c r="K22" s="216"/>
      <c r="L22" s="27">
        <f t="shared" si="4"/>
        <v>326.63205594559957</v>
      </c>
    </row>
    <row r="23" spans="1:12" ht="15" customHeight="1" x14ac:dyDescent="0.45">
      <c r="A23" s="294"/>
      <c r="B23" s="5" t="s">
        <v>4</v>
      </c>
      <c r="C23" s="2">
        <v>101</v>
      </c>
      <c r="D23" s="1">
        <v>76620</v>
      </c>
      <c r="E23" s="1">
        <v>77614</v>
      </c>
      <c r="F23" s="41">
        <f>(E23-D23)*0.01</f>
        <v>9.94</v>
      </c>
      <c r="G23" s="22">
        <f t="shared" si="1"/>
        <v>38.869618342352609</v>
      </c>
      <c r="H23" s="45">
        <f t="shared" si="2"/>
        <v>10.832896589290819</v>
      </c>
      <c r="I23" s="42">
        <f t="shared" si="3"/>
        <v>49.702514931643428</v>
      </c>
      <c r="J23" s="30">
        <f t="shared" si="5"/>
        <v>310</v>
      </c>
      <c r="K23" s="216"/>
      <c r="L23" s="27">
        <f t="shared" si="4"/>
        <v>359.70251493164341</v>
      </c>
    </row>
    <row r="24" spans="1:12" ht="15" customHeight="1" x14ac:dyDescent="0.45">
      <c r="A24" s="294"/>
      <c r="B24" s="5" t="s">
        <v>4</v>
      </c>
      <c r="C24" s="2">
        <v>102</v>
      </c>
      <c r="D24" s="1">
        <v>3307784</v>
      </c>
      <c r="E24" s="1">
        <v>3335542</v>
      </c>
      <c r="F24" s="41">
        <f t="shared" ref="F24:F32" si="6">(E24-D24)*$N$1</f>
        <v>27.757999999999999</v>
      </c>
      <c r="G24" s="22">
        <f t="shared" si="1"/>
        <v>108.54555995442895</v>
      </c>
      <c r="H24" s="45">
        <f t="shared" si="2"/>
        <v>10.832896589290819</v>
      </c>
      <c r="I24" s="42">
        <f t="shared" si="3"/>
        <v>119.37845654371978</v>
      </c>
      <c r="J24" s="30">
        <f t="shared" si="5"/>
        <v>310</v>
      </c>
      <c r="K24" s="216">
        <v>10</v>
      </c>
      <c r="L24" s="27">
        <f t="shared" si="4"/>
        <v>439.37845654371978</v>
      </c>
    </row>
    <row r="25" spans="1:12" ht="15" customHeight="1" x14ac:dyDescent="0.45">
      <c r="A25" s="294"/>
      <c r="B25" s="5" t="s">
        <v>4</v>
      </c>
      <c r="C25" s="2">
        <v>103</v>
      </c>
      <c r="D25" s="1">
        <v>3342857</v>
      </c>
      <c r="E25" s="1">
        <v>3360542</v>
      </c>
      <c r="F25" s="41">
        <f t="shared" si="6"/>
        <v>17.684999999999999</v>
      </c>
      <c r="G25" s="22">
        <f t="shared" si="1"/>
        <v>69.155855169467387</v>
      </c>
      <c r="H25" s="45">
        <f t="shared" si="2"/>
        <v>10.832896589290819</v>
      </c>
      <c r="I25" s="42">
        <f t="shared" si="3"/>
        <v>79.988751758758212</v>
      </c>
      <c r="J25" s="30">
        <f t="shared" si="5"/>
        <v>310</v>
      </c>
      <c r="K25" s="216"/>
      <c r="L25" s="27">
        <f t="shared" si="4"/>
        <v>389.98875175875821</v>
      </c>
    </row>
    <row r="26" spans="1:12" ht="15" customHeight="1" x14ac:dyDescent="0.45">
      <c r="A26" s="294"/>
      <c r="B26" s="5" t="s">
        <v>4</v>
      </c>
      <c r="C26" s="2">
        <v>104</v>
      </c>
      <c r="D26" s="1">
        <v>5164859</v>
      </c>
      <c r="E26" s="1">
        <v>5180769</v>
      </c>
      <c r="F26" s="41">
        <f t="shared" si="6"/>
        <v>15.91</v>
      </c>
      <c r="G26" s="22">
        <f t="shared" si="1"/>
        <v>62.214851894047293</v>
      </c>
      <c r="H26" s="45">
        <f t="shared" si="2"/>
        <v>10.832896589290819</v>
      </c>
      <c r="I26" s="42">
        <f t="shared" si="3"/>
        <v>73.047748483338111</v>
      </c>
      <c r="J26" s="30">
        <f t="shared" si="5"/>
        <v>310</v>
      </c>
      <c r="K26" s="216"/>
      <c r="L26" s="27">
        <f t="shared" si="4"/>
        <v>383.04774848333813</v>
      </c>
    </row>
    <row r="27" spans="1:12" ht="15" customHeight="1" x14ac:dyDescent="0.45">
      <c r="A27" s="294"/>
      <c r="B27" s="5" t="s">
        <v>4</v>
      </c>
      <c r="C27" s="2">
        <v>201</v>
      </c>
      <c r="D27" s="1">
        <v>2585390</v>
      </c>
      <c r="E27" s="1">
        <v>2609072</v>
      </c>
      <c r="F27" s="41">
        <f t="shared" si="6"/>
        <v>23.682000000000002</v>
      </c>
      <c r="G27" s="22">
        <f t="shared" si="1"/>
        <v>92.60667017943608</v>
      </c>
      <c r="H27" s="45">
        <f t="shared" si="2"/>
        <v>10.832896589290819</v>
      </c>
      <c r="I27" s="42">
        <f t="shared" si="3"/>
        <v>103.43956676872691</v>
      </c>
      <c r="J27" s="30">
        <f t="shared" si="5"/>
        <v>310</v>
      </c>
      <c r="K27" s="216">
        <v>10</v>
      </c>
      <c r="L27" s="27">
        <f t="shared" si="4"/>
        <v>423.43956676872688</v>
      </c>
    </row>
    <row r="28" spans="1:12" ht="15" customHeight="1" x14ac:dyDescent="0.45">
      <c r="A28" s="294"/>
      <c r="B28" s="5" t="s">
        <v>4</v>
      </c>
      <c r="C28" s="2">
        <v>202</v>
      </c>
      <c r="D28" s="1">
        <v>2486155</v>
      </c>
      <c r="E28" s="1">
        <v>2494522</v>
      </c>
      <c r="F28" s="41">
        <f t="shared" si="6"/>
        <v>8.3670000000000009</v>
      </c>
      <c r="G28" s="22">
        <f t="shared" si="1"/>
        <v>32.718520791797218</v>
      </c>
      <c r="H28" s="45">
        <f t="shared" si="2"/>
        <v>10.832896589290819</v>
      </c>
      <c r="I28" s="42">
        <f t="shared" si="3"/>
        <v>43.551417381088037</v>
      </c>
      <c r="J28" s="30">
        <f t="shared" si="5"/>
        <v>310</v>
      </c>
      <c r="K28" s="216"/>
      <c r="L28" s="27">
        <f t="shared" si="4"/>
        <v>353.55141738108802</v>
      </c>
    </row>
    <row r="29" spans="1:12" ht="15" customHeight="1" x14ac:dyDescent="0.45">
      <c r="A29" s="294"/>
      <c r="B29" s="5" t="s">
        <v>4</v>
      </c>
      <c r="C29" s="2">
        <v>203</v>
      </c>
      <c r="D29" s="1">
        <v>2356848</v>
      </c>
      <c r="E29" s="1">
        <v>2372653</v>
      </c>
      <c r="F29" s="41">
        <f t="shared" si="6"/>
        <v>15.805</v>
      </c>
      <c r="G29" s="22">
        <f t="shared" si="1"/>
        <v>61.80425733409286</v>
      </c>
      <c r="H29" s="45">
        <f t="shared" si="2"/>
        <v>10.832896589290819</v>
      </c>
      <c r="I29" s="42">
        <f t="shared" si="3"/>
        <v>72.637153923383678</v>
      </c>
      <c r="J29" s="30">
        <f t="shared" si="5"/>
        <v>310</v>
      </c>
      <c r="K29" s="216"/>
      <c r="L29" s="27">
        <f t="shared" si="4"/>
        <v>382.63715392338366</v>
      </c>
    </row>
    <row r="30" spans="1:12" ht="15" customHeight="1" x14ac:dyDescent="0.45">
      <c r="A30" s="294"/>
      <c r="B30" s="5" t="s">
        <v>4</v>
      </c>
      <c r="C30" s="2">
        <v>204</v>
      </c>
      <c r="D30" s="1">
        <v>2689694</v>
      </c>
      <c r="E30" s="1">
        <v>2705853</v>
      </c>
      <c r="F30" s="41">
        <f t="shared" si="6"/>
        <v>16.158999999999999</v>
      </c>
      <c r="G30" s="22">
        <f t="shared" si="1"/>
        <v>63.188547564796359</v>
      </c>
      <c r="H30" s="45">
        <f t="shared" si="2"/>
        <v>10.832896589290819</v>
      </c>
      <c r="I30" s="42">
        <f t="shared" si="3"/>
        <v>74.021444154087177</v>
      </c>
      <c r="J30" s="30">
        <f t="shared" si="5"/>
        <v>310</v>
      </c>
      <c r="K30" s="216"/>
      <c r="L30" s="27">
        <f t="shared" si="4"/>
        <v>384.02144415408719</v>
      </c>
    </row>
    <row r="31" spans="1:12" ht="15" customHeight="1" x14ac:dyDescent="0.45">
      <c r="A31" s="294"/>
      <c r="B31" s="5" t="s">
        <v>4</v>
      </c>
      <c r="C31" s="2">
        <v>301</v>
      </c>
      <c r="D31" s="1">
        <v>4138979</v>
      </c>
      <c r="E31" s="1">
        <v>4157091</v>
      </c>
      <c r="F31" s="41">
        <f t="shared" si="6"/>
        <v>18.112000000000002</v>
      </c>
      <c r="G31" s="22">
        <f t="shared" si="1"/>
        <v>70.825606379948752</v>
      </c>
      <c r="H31" s="45">
        <f t="shared" si="2"/>
        <v>10.832896589290819</v>
      </c>
      <c r="I31" s="42">
        <f t="shared" si="3"/>
        <v>81.658502969239578</v>
      </c>
      <c r="J31" s="30">
        <f t="shared" si="5"/>
        <v>310</v>
      </c>
      <c r="K31" s="216"/>
      <c r="L31" s="27">
        <f t="shared" si="4"/>
        <v>391.65850296923958</v>
      </c>
    </row>
    <row r="32" spans="1:12" ht="15" customHeight="1" x14ac:dyDescent="0.45">
      <c r="A32" s="294"/>
      <c r="B32" s="5" t="s">
        <v>4</v>
      </c>
      <c r="C32" s="2">
        <v>302</v>
      </c>
      <c r="D32" s="1">
        <v>2458884</v>
      </c>
      <c r="E32" s="1">
        <v>2473698</v>
      </c>
      <c r="F32" s="41">
        <f t="shared" si="6"/>
        <v>14.814</v>
      </c>
      <c r="G32" s="22">
        <f t="shared" si="1"/>
        <v>57.929026772999151</v>
      </c>
      <c r="H32" s="45">
        <f t="shared" si="2"/>
        <v>10.832896589290819</v>
      </c>
      <c r="I32" s="42">
        <f t="shared" si="3"/>
        <v>68.761923362289963</v>
      </c>
      <c r="J32" s="30">
        <f t="shared" si="5"/>
        <v>310</v>
      </c>
      <c r="K32" s="216"/>
      <c r="L32" s="27">
        <f t="shared" si="4"/>
        <v>378.76192336228996</v>
      </c>
    </row>
    <row r="33" spans="1:12" ht="15" customHeight="1" x14ac:dyDescent="0.45">
      <c r="A33" s="294"/>
      <c r="B33" s="5" t="s">
        <v>4</v>
      </c>
      <c r="C33" s="2">
        <v>303</v>
      </c>
      <c r="D33" s="1">
        <v>107454</v>
      </c>
      <c r="E33" s="1">
        <v>108832</v>
      </c>
      <c r="F33" s="41">
        <f>(E33-D33)*0.01</f>
        <v>13.780000000000001</v>
      </c>
      <c r="G33" s="22">
        <f t="shared" si="1"/>
        <v>53.885647963543164</v>
      </c>
      <c r="H33" s="45">
        <f t="shared" si="2"/>
        <v>10.832896589290819</v>
      </c>
      <c r="I33" s="42">
        <f t="shared" si="3"/>
        <v>64.718544552833976</v>
      </c>
      <c r="J33" s="30">
        <f t="shared" si="5"/>
        <v>310</v>
      </c>
      <c r="K33" s="216"/>
      <c r="L33" s="27">
        <f t="shared" si="4"/>
        <v>374.71854455283398</v>
      </c>
    </row>
    <row r="34" spans="1:12" ht="15" customHeight="1" x14ac:dyDescent="0.45">
      <c r="A34" s="294"/>
      <c r="B34" s="5" t="s">
        <v>4</v>
      </c>
      <c r="C34" s="2">
        <v>304</v>
      </c>
      <c r="D34" s="1">
        <v>3230482</v>
      </c>
      <c r="E34" s="1">
        <v>3263394</v>
      </c>
      <c r="F34" s="41">
        <f t="shared" ref="F34:F42" si="7">(E34-D34)*$N$1</f>
        <v>32.911999999999999</v>
      </c>
      <c r="G34" s="22">
        <f t="shared" si="1"/>
        <v>128.69988721162065</v>
      </c>
      <c r="H34" s="45">
        <f t="shared" si="2"/>
        <v>10.832896589290819</v>
      </c>
      <c r="I34" s="42">
        <f t="shared" si="3"/>
        <v>139.53278380091146</v>
      </c>
      <c r="J34" s="30">
        <f t="shared" si="5"/>
        <v>310</v>
      </c>
      <c r="K34" s="216"/>
      <c r="L34" s="27">
        <f t="shared" si="4"/>
        <v>449.53278380091149</v>
      </c>
    </row>
    <row r="35" spans="1:12" ht="15" customHeight="1" x14ac:dyDescent="0.45">
      <c r="A35" s="294"/>
      <c r="B35" s="5" t="s">
        <v>4</v>
      </c>
      <c r="C35" s="2">
        <v>401</v>
      </c>
      <c r="D35" s="1">
        <v>3197084</v>
      </c>
      <c r="E35" s="1">
        <v>3209122</v>
      </c>
      <c r="F35" s="41">
        <f t="shared" si="7"/>
        <v>12.038</v>
      </c>
      <c r="G35" s="22">
        <f t="shared" si="1"/>
        <v>47.073688692680157</v>
      </c>
      <c r="H35" s="45">
        <f t="shared" si="2"/>
        <v>10.832896589290819</v>
      </c>
      <c r="I35" s="42">
        <f t="shared" si="3"/>
        <v>57.906585281970976</v>
      </c>
      <c r="J35" s="30">
        <f t="shared" si="5"/>
        <v>310</v>
      </c>
      <c r="K35" s="216"/>
      <c r="L35" s="27">
        <f t="shared" si="4"/>
        <v>367.90658528197099</v>
      </c>
    </row>
    <row r="36" spans="1:12" ht="15" customHeight="1" x14ac:dyDescent="0.45">
      <c r="A36" s="294"/>
      <c r="B36" s="5" t="s">
        <v>4</v>
      </c>
      <c r="C36" s="2">
        <v>402</v>
      </c>
      <c r="D36" s="1">
        <v>1227609</v>
      </c>
      <c r="E36" s="1">
        <v>1238912</v>
      </c>
      <c r="F36" s="41">
        <f t="shared" si="7"/>
        <v>11.303000000000001</v>
      </c>
      <c r="G36" s="22">
        <f t="shared" si="1"/>
        <v>44.199526772999157</v>
      </c>
      <c r="H36" s="45">
        <f t="shared" si="2"/>
        <v>10.832896589290819</v>
      </c>
      <c r="I36" s="42">
        <f t="shared" si="3"/>
        <v>55.032423362289975</v>
      </c>
      <c r="J36" s="30">
        <f t="shared" si="5"/>
        <v>310</v>
      </c>
      <c r="K36" s="216"/>
      <c r="L36" s="27">
        <f t="shared" si="4"/>
        <v>365.03242336228999</v>
      </c>
    </row>
    <row r="37" spans="1:12" ht="15" customHeight="1" x14ac:dyDescent="0.45">
      <c r="A37" s="294"/>
      <c r="B37" s="5" t="s">
        <v>4</v>
      </c>
      <c r="C37" s="2">
        <v>403</v>
      </c>
      <c r="D37" s="1">
        <v>1471030</v>
      </c>
      <c r="E37" s="1">
        <v>1484537</v>
      </c>
      <c r="F37" s="41">
        <f t="shared" si="7"/>
        <v>13.507</v>
      </c>
      <c r="G37" s="22">
        <f t="shared" si="1"/>
        <v>52.818102107661637</v>
      </c>
      <c r="H37" s="45">
        <f t="shared" si="2"/>
        <v>10.832896589290819</v>
      </c>
      <c r="I37" s="42">
        <f t="shared" si="3"/>
        <v>63.650998696952456</v>
      </c>
      <c r="J37" s="30">
        <f t="shared" si="5"/>
        <v>310</v>
      </c>
      <c r="K37" s="216"/>
      <c r="L37" s="27">
        <f t="shared" si="4"/>
        <v>373.65099869695246</v>
      </c>
    </row>
    <row r="38" spans="1:12" ht="15" customHeight="1" x14ac:dyDescent="0.45">
      <c r="A38" s="294"/>
      <c r="B38" s="5" t="s">
        <v>4</v>
      </c>
      <c r="C38" s="2">
        <v>404</v>
      </c>
      <c r="D38" s="1">
        <v>3691234</v>
      </c>
      <c r="E38" s="1">
        <v>3707941</v>
      </c>
      <c r="F38" s="41">
        <f t="shared" si="7"/>
        <v>16.707000000000001</v>
      </c>
      <c r="G38" s="22">
        <f t="shared" si="1"/>
        <v>65.331460125320433</v>
      </c>
      <c r="H38" s="45">
        <f t="shared" si="2"/>
        <v>10.832896589290819</v>
      </c>
      <c r="I38" s="42">
        <f t="shared" si="3"/>
        <v>76.164356714611245</v>
      </c>
      <c r="J38" s="30">
        <f t="shared" si="5"/>
        <v>310</v>
      </c>
      <c r="K38" s="216"/>
      <c r="L38" s="27">
        <f t="shared" si="4"/>
        <v>386.16435671461124</v>
      </c>
    </row>
    <row r="39" spans="1:12" ht="15" customHeight="1" x14ac:dyDescent="0.45">
      <c r="A39" s="294"/>
      <c r="B39" s="5" t="s">
        <v>4</v>
      </c>
      <c r="C39" s="2">
        <v>501</v>
      </c>
      <c r="D39" s="1">
        <v>4674387</v>
      </c>
      <c r="E39" s="1">
        <v>4747898</v>
      </c>
      <c r="F39" s="41">
        <f t="shared" si="7"/>
        <v>73.510999999999996</v>
      </c>
      <c r="G39" s="22">
        <f t="shared" si="1"/>
        <v>287.45920663628596</v>
      </c>
      <c r="H39" s="45">
        <f t="shared" si="2"/>
        <v>10.832896589290819</v>
      </c>
      <c r="I39" s="42">
        <f t="shared" si="3"/>
        <v>298.2921032255768</v>
      </c>
      <c r="J39" s="30">
        <f t="shared" si="5"/>
        <v>310</v>
      </c>
      <c r="K39" s="216">
        <v>10</v>
      </c>
      <c r="L39" s="27">
        <f t="shared" si="4"/>
        <v>618.29210322557674</v>
      </c>
    </row>
    <row r="40" spans="1:12" ht="15" customHeight="1" x14ac:dyDescent="0.45">
      <c r="A40" s="294"/>
      <c r="B40" s="5" t="s">
        <v>4</v>
      </c>
      <c r="C40" s="2">
        <v>502</v>
      </c>
      <c r="D40" s="1">
        <v>6525389</v>
      </c>
      <c r="E40" s="1">
        <v>6543581</v>
      </c>
      <c r="F40" s="41">
        <f t="shared" si="7"/>
        <v>18.192</v>
      </c>
      <c r="G40" s="22">
        <f t="shared" si="1"/>
        <v>71.13844033039021</v>
      </c>
      <c r="H40" s="45">
        <f t="shared" si="2"/>
        <v>10.832896589290819</v>
      </c>
      <c r="I40" s="42">
        <f t="shared" si="3"/>
        <v>81.971336919681022</v>
      </c>
      <c r="J40" s="30">
        <f t="shared" si="5"/>
        <v>310</v>
      </c>
      <c r="K40" s="216"/>
      <c r="L40" s="27">
        <f t="shared" si="4"/>
        <v>391.97133691968099</v>
      </c>
    </row>
    <row r="41" spans="1:12" ht="15" customHeight="1" x14ac:dyDescent="0.45">
      <c r="A41" s="294"/>
      <c r="B41" s="5" t="s">
        <v>4</v>
      </c>
      <c r="C41" s="2">
        <v>503</v>
      </c>
      <c r="D41" s="1">
        <v>3589692</v>
      </c>
      <c r="E41" s="1">
        <v>3617557</v>
      </c>
      <c r="F41" s="41">
        <f t="shared" si="7"/>
        <v>27.865000000000002</v>
      </c>
      <c r="G41" s="22">
        <f t="shared" si="1"/>
        <v>108.96397536314443</v>
      </c>
      <c r="H41" s="45">
        <f t="shared" si="2"/>
        <v>10.832896589290819</v>
      </c>
      <c r="I41" s="42">
        <f t="shared" si="3"/>
        <v>119.79687195243525</v>
      </c>
      <c r="J41" s="30">
        <f t="shared" si="5"/>
        <v>310</v>
      </c>
      <c r="K41" s="216"/>
      <c r="L41" s="27">
        <f t="shared" si="4"/>
        <v>429.79687195243525</v>
      </c>
    </row>
    <row r="42" spans="1:12" ht="15.75" customHeight="1" x14ac:dyDescent="0.45">
      <c r="A42" s="294"/>
      <c r="B42" s="5" t="s">
        <v>4</v>
      </c>
      <c r="C42" s="2">
        <v>504</v>
      </c>
      <c r="D42" s="1">
        <v>2919557</v>
      </c>
      <c r="E42" s="1">
        <v>2926192</v>
      </c>
      <c r="F42" s="41">
        <f t="shared" si="7"/>
        <v>6.6349999999999998</v>
      </c>
      <c r="G42" s="22">
        <f t="shared" si="1"/>
        <v>25.945665764739392</v>
      </c>
      <c r="H42" s="45">
        <f t="shared" si="2"/>
        <v>10.832896589290819</v>
      </c>
      <c r="I42" s="42">
        <f t="shared" si="3"/>
        <v>36.778562354030214</v>
      </c>
      <c r="J42" s="30">
        <f t="shared" si="5"/>
        <v>310</v>
      </c>
      <c r="K42" s="216"/>
      <c r="L42" s="27">
        <f t="shared" si="4"/>
        <v>346.77856235403021</v>
      </c>
    </row>
    <row r="43" spans="1:12" ht="15" customHeight="1" x14ac:dyDescent="0.45">
      <c r="A43" s="293"/>
      <c r="B43" s="5" t="s">
        <v>5</v>
      </c>
      <c r="C43" s="2">
        <v>101</v>
      </c>
      <c r="D43" s="1">
        <v>24787</v>
      </c>
      <c r="E43" s="1">
        <v>25523</v>
      </c>
      <c r="F43" s="41">
        <f>(E43-D43)*0.01</f>
        <v>7.36</v>
      </c>
      <c r="G43" s="22">
        <f t="shared" si="1"/>
        <v>28.780723440615215</v>
      </c>
      <c r="H43" s="45">
        <f t="shared" si="2"/>
        <v>10.832896589290819</v>
      </c>
      <c r="I43" s="42">
        <f t="shared" si="3"/>
        <v>39.613620029906031</v>
      </c>
      <c r="J43" s="30">
        <f t="shared" si="5"/>
        <v>310</v>
      </c>
      <c r="K43" s="216"/>
      <c r="L43" s="27">
        <f t="shared" si="4"/>
        <v>349.61362002990603</v>
      </c>
    </row>
    <row r="44" spans="1:12" ht="15" customHeight="1" x14ac:dyDescent="0.45">
      <c r="A44" s="293"/>
      <c r="B44" s="5" t="s">
        <v>5</v>
      </c>
      <c r="C44" s="2">
        <v>102</v>
      </c>
      <c r="D44" s="1">
        <v>2793627</v>
      </c>
      <c r="E44" s="1">
        <v>2817050</v>
      </c>
      <c r="F44" s="41">
        <f t="shared" ref="F44:F56" si="8">(E44-D44)*$N$1</f>
        <v>23.423000000000002</v>
      </c>
      <c r="G44" s="22">
        <f t="shared" si="1"/>
        <v>91.593870264881815</v>
      </c>
      <c r="H44" s="45">
        <f t="shared" si="2"/>
        <v>10.832896589290819</v>
      </c>
      <c r="I44" s="42">
        <f t="shared" si="3"/>
        <v>102.42676685417263</v>
      </c>
      <c r="J44" s="30">
        <f t="shared" si="5"/>
        <v>310</v>
      </c>
      <c r="K44" s="216"/>
      <c r="L44" s="27">
        <f t="shared" si="4"/>
        <v>412.42676685417263</v>
      </c>
    </row>
    <row r="45" spans="1:12" ht="15" customHeight="1" x14ac:dyDescent="0.45">
      <c r="A45" s="293"/>
      <c r="B45" s="5" t="s">
        <v>5</v>
      </c>
      <c r="C45" s="2">
        <v>103</v>
      </c>
      <c r="D45" s="1">
        <v>976923</v>
      </c>
      <c r="E45" s="1">
        <v>980475</v>
      </c>
      <c r="F45" s="41">
        <f t="shared" si="8"/>
        <v>3.552</v>
      </c>
      <c r="G45" s="22">
        <f t="shared" si="1"/>
        <v>13.889827399601256</v>
      </c>
      <c r="H45" s="45">
        <f t="shared" si="2"/>
        <v>10.832896589290819</v>
      </c>
      <c r="I45" s="42">
        <f t="shared" si="3"/>
        <v>24.722723988892074</v>
      </c>
      <c r="J45" s="30">
        <f t="shared" si="5"/>
        <v>310</v>
      </c>
      <c r="K45" s="216"/>
      <c r="L45" s="27">
        <f t="shared" si="4"/>
        <v>334.72272398889208</v>
      </c>
    </row>
    <row r="46" spans="1:12" ht="15" customHeight="1" x14ac:dyDescent="0.45">
      <c r="A46" s="293"/>
      <c r="B46" s="5" t="s">
        <v>5</v>
      </c>
      <c r="C46" s="2">
        <v>104</v>
      </c>
      <c r="D46" s="1">
        <v>4120083</v>
      </c>
      <c r="E46" s="1">
        <v>4133404</v>
      </c>
      <c r="F46" s="41">
        <f t="shared" si="8"/>
        <v>13.321</v>
      </c>
      <c r="G46" s="22">
        <f t="shared" si="1"/>
        <v>52.090763172885225</v>
      </c>
      <c r="H46" s="45">
        <f t="shared" si="2"/>
        <v>10.832896589290819</v>
      </c>
      <c r="I46" s="42">
        <f t="shared" si="3"/>
        <v>62.923659762176044</v>
      </c>
      <c r="J46" s="30">
        <f t="shared" si="5"/>
        <v>310</v>
      </c>
      <c r="K46" s="216"/>
      <c r="L46" s="27">
        <f t="shared" si="4"/>
        <v>372.92365976217604</v>
      </c>
    </row>
    <row r="47" spans="1:12" ht="15" customHeight="1" x14ac:dyDescent="0.45">
      <c r="A47" s="293"/>
      <c r="B47" s="5" t="s">
        <v>5</v>
      </c>
      <c r="C47" s="2">
        <v>201</v>
      </c>
      <c r="D47" s="1">
        <v>3810499</v>
      </c>
      <c r="E47" s="1">
        <v>3832494</v>
      </c>
      <c r="F47" s="41">
        <f t="shared" si="8"/>
        <v>21.995000000000001</v>
      </c>
      <c r="G47" s="22">
        <f t="shared" si="1"/>
        <v>86.009784249501578</v>
      </c>
      <c r="H47" s="45">
        <f t="shared" si="2"/>
        <v>10.832896589290819</v>
      </c>
      <c r="I47" s="42">
        <f t="shared" si="3"/>
        <v>96.842680838792404</v>
      </c>
      <c r="J47" s="30">
        <f t="shared" si="5"/>
        <v>310</v>
      </c>
      <c r="K47" s="216"/>
      <c r="L47" s="27">
        <f t="shared" si="4"/>
        <v>406.84268083879238</v>
      </c>
    </row>
    <row r="48" spans="1:12" ht="15" customHeight="1" x14ac:dyDescent="0.45">
      <c r="A48" s="293"/>
      <c r="B48" s="5" t="s">
        <v>5</v>
      </c>
      <c r="C48" s="2">
        <v>202</v>
      </c>
      <c r="D48" s="1">
        <v>2841800</v>
      </c>
      <c r="E48" s="1">
        <v>2872334</v>
      </c>
      <c r="F48" s="41">
        <f t="shared" si="8"/>
        <v>30.533999999999999</v>
      </c>
      <c r="G48" s="22">
        <f t="shared" si="1"/>
        <v>119.40089803474795</v>
      </c>
      <c r="H48" s="45">
        <f t="shared" si="2"/>
        <v>10.832896589290819</v>
      </c>
      <c r="I48" s="42">
        <f t="shared" si="3"/>
        <v>130.23379462403878</v>
      </c>
      <c r="J48" s="30">
        <f t="shared" si="5"/>
        <v>310</v>
      </c>
      <c r="K48" s="216">
        <v>10</v>
      </c>
      <c r="L48" s="27">
        <f t="shared" si="4"/>
        <v>450.23379462403875</v>
      </c>
    </row>
    <row r="49" spans="1:12" ht="15" customHeight="1" x14ac:dyDescent="0.45">
      <c r="A49" s="293"/>
      <c r="B49" s="5" t="s">
        <v>5</v>
      </c>
      <c r="C49" s="2">
        <v>203</v>
      </c>
      <c r="D49" s="1">
        <v>2302374</v>
      </c>
      <c r="E49" s="1">
        <v>2313778</v>
      </c>
      <c r="F49" s="41">
        <f t="shared" si="8"/>
        <v>11.404</v>
      </c>
      <c r="G49" s="22">
        <f t="shared" si="1"/>
        <v>44.594479635431505</v>
      </c>
      <c r="H49" s="45">
        <f t="shared" si="2"/>
        <v>10.832896589290819</v>
      </c>
      <c r="I49" s="42">
        <f t="shared" si="3"/>
        <v>55.427376224722323</v>
      </c>
      <c r="J49" s="30">
        <f t="shared" si="5"/>
        <v>310</v>
      </c>
      <c r="K49" s="216"/>
      <c r="L49" s="27">
        <f t="shared" si="4"/>
        <v>365.42737622472231</v>
      </c>
    </row>
    <row r="50" spans="1:12" ht="15" customHeight="1" x14ac:dyDescent="0.45">
      <c r="A50" s="293"/>
      <c r="B50" s="5" t="s">
        <v>5</v>
      </c>
      <c r="C50" s="2">
        <v>204</v>
      </c>
      <c r="D50" s="1">
        <v>2222852</v>
      </c>
      <c r="E50" s="1">
        <v>2236138</v>
      </c>
      <c r="F50" s="41">
        <f t="shared" si="8"/>
        <v>13.286</v>
      </c>
      <c r="G50" s="22">
        <f t="shared" si="1"/>
        <v>51.953898319567081</v>
      </c>
      <c r="H50" s="45">
        <f t="shared" si="2"/>
        <v>10.832896589290819</v>
      </c>
      <c r="I50" s="42">
        <f t="shared" si="3"/>
        <v>62.7867949088579</v>
      </c>
      <c r="J50" s="30">
        <f t="shared" si="5"/>
        <v>310</v>
      </c>
      <c r="K50" s="216"/>
      <c r="L50" s="27">
        <f t="shared" si="4"/>
        <v>372.78679490885793</v>
      </c>
    </row>
    <row r="51" spans="1:12" ht="15" customHeight="1" x14ac:dyDescent="0.45">
      <c r="A51" s="293"/>
      <c r="B51" s="5" t="s">
        <v>5</v>
      </c>
      <c r="C51" s="2">
        <v>301</v>
      </c>
      <c r="D51" s="1">
        <v>2651025</v>
      </c>
      <c r="E51" s="1">
        <v>2666149</v>
      </c>
      <c r="F51" s="41">
        <f t="shared" si="8"/>
        <v>15.124000000000001</v>
      </c>
      <c r="G51" s="22">
        <f t="shared" si="1"/>
        <v>59.14125833095985</v>
      </c>
      <c r="H51" s="45">
        <f t="shared" si="2"/>
        <v>10.832896589290819</v>
      </c>
      <c r="I51" s="42">
        <f t="shared" si="3"/>
        <v>69.974154920250669</v>
      </c>
      <c r="J51" s="30">
        <f t="shared" si="5"/>
        <v>310</v>
      </c>
      <c r="K51" s="216"/>
      <c r="L51" s="27">
        <f t="shared" si="4"/>
        <v>379.97415492025067</v>
      </c>
    </row>
    <row r="52" spans="1:12" ht="15" customHeight="1" x14ac:dyDescent="0.45">
      <c r="A52" s="293"/>
      <c r="B52" s="5" t="s">
        <v>5</v>
      </c>
      <c r="C52" s="2">
        <v>302</v>
      </c>
      <c r="D52" s="1">
        <v>3982807</v>
      </c>
      <c r="E52" s="1">
        <v>3999472</v>
      </c>
      <c r="F52" s="41">
        <f t="shared" si="8"/>
        <v>16.664999999999999</v>
      </c>
      <c r="G52" s="22">
        <f t="shared" si="1"/>
        <v>65.167222301338654</v>
      </c>
      <c r="H52" s="45">
        <f t="shared" si="2"/>
        <v>10.832896589290819</v>
      </c>
      <c r="I52" s="42">
        <f t="shared" si="3"/>
        <v>76.000118890629466</v>
      </c>
      <c r="J52" s="30">
        <f t="shared" si="5"/>
        <v>310</v>
      </c>
      <c r="K52" s="216"/>
      <c r="L52" s="27">
        <f t="shared" si="4"/>
        <v>386.00011889062944</v>
      </c>
    </row>
    <row r="53" spans="1:12" ht="15" customHeight="1" x14ac:dyDescent="0.45">
      <c r="A53" s="293"/>
      <c r="B53" s="5" t="s">
        <v>5</v>
      </c>
      <c r="C53" s="2">
        <v>303</v>
      </c>
      <c r="D53" s="1">
        <v>3630480</v>
      </c>
      <c r="E53" s="1">
        <v>3638006</v>
      </c>
      <c r="F53" s="41">
        <f t="shared" si="8"/>
        <v>7.5259999999999998</v>
      </c>
      <c r="G53" s="22">
        <f t="shared" si="1"/>
        <v>29.429853887781263</v>
      </c>
      <c r="H53" s="45">
        <f t="shared" si="2"/>
        <v>10.832896589290819</v>
      </c>
      <c r="I53" s="42">
        <f t="shared" si="3"/>
        <v>40.262750477072082</v>
      </c>
      <c r="J53" s="30">
        <f t="shared" si="5"/>
        <v>310</v>
      </c>
      <c r="K53" s="216"/>
      <c r="L53" s="27">
        <f t="shared" si="4"/>
        <v>350.26275047707207</v>
      </c>
    </row>
    <row r="54" spans="1:12" ht="15" customHeight="1" x14ac:dyDescent="0.45">
      <c r="A54" s="293"/>
      <c r="B54" s="5" t="s">
        <v>5</v>
      </c>
      <c r="C54" s="2">
        <v>304</v>
      </c>
      <c r="D54" s="1">
        <v>2854578</v>
      </c>
      <c r="E54" s="1">
        <v>2869431</v>
      </c>
      <c r="F54" s="41">
        <f t="shared" si="8"/>
        <v>14.853</v>
      </c>
      <c r="G54" s="22">
        <f t="shared" si="1"/>
        <v>58.081533323839366</v>
      </c>
      <c r="H54" s="45">
        <f t="shared" si="2"/>
        <v>10.832896589290819</v>
      </c>
      <c r="I54" s="42">
        <f t="shared" si="3"/>
        <v>68.914429913130192</v>
      </c>
      <c r="J54" s="30">
        <f t="shared" si="5"/>
        <v>310</v>
      </c>
      <c r="K54" s="216"/>
      <c r="L54" s="27">
        <f t="shared" si="4"/>
        <v>378.91442991313022</v>
      </c>
    </row>
    <row r="55" spans="1:12" ht="15" customHeight="1" x14ac:dyDescent="0.45">
      <c r="A55" s="293"/>
      <c r="B55" s="5" t="s">
        <v>5</v>
      </c>
      <c r="C55" s="2">
        <v>401</v>
      </c>
      <c r="D55" s="1">
        <v>2962532</v>
      </c>
      <c r="E55" s="1">
        <v>2984379</v>
      </c>
      <c r="F55" s="41">
        <f t="shared" si="8"/>
        <v>21.847000000000001</v>
      </c>
      <c r="G55" s="22">
        <f t="shared" si="1"/>
        <v>85.43104144118486</v>
      </c>
      <c r="H55" s="45">
        <f t="shared" si="2"/>
        <v>10.832896589290819</v>
      </c>
      <c r="I55" s="42">
        <f t="shared" si="3"/>
        <v>96.263938030475686</v>
      </c>
      <c r="J55" s="30">
        <f t="shared" si="5"/>
        <v>310</v>
      </c>
      <c r="K55" s="216"/>
      <c r="L55" s="27">
        <f t="shared" si="4"/>
        <v>406.26393803047569</v>
      </c>
    </row>
    <row r="56" spans="1:12" ht="15" customHeight="1" x14ac:dyDescent="0.45">
      <c r="A56" s="293"/>
      <c r="B56" s="5" t="s">
        <v>5</v>
      </c>
      <c r="C56" s="2">
        <v>402</v>
      </c>
      <c r="D56" s="1">
        <v>1293955</v>
      </c>
      <c r="E56" s="1">
        <v>1299432</v>
      </c>
      <c r="F56" s="41">
        <f t="shared" si="8"/>
        <v>5.4770000000000003</v>
      </c>
      <c r="G56" s="22">
        <f t="shared" si="1"/>
        <v>21.417394332099121</v>
      </c>
      <c r="H56" s="45">
        <f t="shared" si="2"/>
        <v>10.832896589290819</v>
      </c>
      <c r="I56" s="42">
        <f t="shared" si="3"/>
        <v>32.25029092138994</v>
      </c>
      <c r="J56" s="30">
        <f t="shared" si="5"/>
        <v>310</v>
      </c>
      <c r="K56" s="216"/>
      <c r="L56" s="27">
        <f t="shared" si="4"/>
        <v>342.25029092138993</v>
      </c>
    </row>
    <row r="57" spans="1:12" ht="15" customHeight="1" x14ac:dyDescent="0.45">
      <c r="A57" s="293"/>
      <c r="B57" s="5" t="s">
        <v>5</v>
      </c>
      <c r="C57" s="2">
        <v>403</v>
      </c>
      <c r="D57" s="1">
        <v>155368</v>
      </c>
      <c r="E57" s="1">
        <v>155975</v>
      </c>
      <c r="F57" s="41">
        <f>(E57-D57)*0.01</f>
        <v>6.07</v>
      </c>
      <c r="G57" s="22">
        <f t="shared" si="1"/>
        <v>23.736275989746517</v>
      </c>
      <c r="H57" s="45">
        <f t="shared" si="2"/>
        <v>10.832896589290819</v>
      </c>
      <c r="I57" s="42">
        <f t="shared" si="3"/>
        <v>34.569172579037335</v>
      </c>
      <c r="J57" s="30">
        <f t="shared" si="5"/>
        <v>310</v>
      </c>
      <c r="K57" s="216"/>
      <c r="L57" s="27">
        <f t="shared" si="4"/>
        <v>344.56917257903734</v>
      </c>
    </row>
    <row r="58" spans="1:12" ht="15" customHeight="1" x14ac:dyDescent="0.45">
      <c r="A58" s="293"/>
      <c r="B58" s="5" t="s">
        <v>5</v>
      </c>
      <c r="C58" s="2">
        <v>404</v>
      </c>
      <c r="D58" s="1">
        <v>1905017</v>
      </c>
      <c r="E58" s="1">
        <v>1916519</v>
      </c>
      <c r="F58" s="41">
        <f t="shared" ref="F58:F87" si="9">(E58-D58)*$N$1</f>
        <v>11.502000000000001</v>
      </c>
      <c r="G58" s="22">
        <f t="shared" si="1"/>
        <v>44.97770122472231</v>
      </c>
      <c r="H58" s="45">
        <f t="shared" si="2"/>
        <v>10.832896589290819</v>
      </c>
      <c r="I58" s="42">
        <f t="shared" si="3"/>
        <v>55.810597814013128</v>
      </c>
      <c r="J58" s="30">
        <f t="shared" si="5"/>
        <v>310</v>
      </c>
      <c r="K58" s="216"/>
      <c r="L58" s="27">
        <f t="shared" si="4"/>
        <v>365.81059781401314</v>
      </c>
    </row>
    <row r="59" spans="1:12" ht="15" customHeight="1" x14ac:dyDescent="0.45">
      <c r="A59" s="293"/>
      <c r="B59" s="5" t="s">
        <v>5</v>
      </c>
      <c r="C59" s="2">
        <v>501</v>
      </c>
      <c r="D59" s="1">
        <v>2697485</v>
      </c>
      <c r="E59" s="1">
        <v>2753488</v>
      </c>
      <c r="F59" s="41">
        <f t="shared" si="9"/>
        <v>56.003</v>
      </c>
      <c r="G59" s="22">
        <f t="shared" si="1"/>
        <v>218.99549658217035</v>
      </c>
      <c r="H59" s="45">
        <f t="shared" si="2"/>
        <v>10.832896589290819</v>
      </c>
      <c r="I59" s="42">
        <f t="shared" si="3"/>
        <v>229.82839317146116</v>
      </c>
      <c r="J59" s="30">
        <f t="shared" si="5"/>
        <v>310</v>
      </c>
      <c r="K59" s="216"/>
      <c r="L59" s="27">
        <f t="shared" si="4"/>
        <v>539.82839317146113</v>
      </c>
    </row>
    <row r="60" spans="1:12" ht="15" customHeight="1" x14ac:dyDescent="0.45">
      <c r="A60" s="293"/>
      <c r="B60" s="5" t="s">
        <v>5</v>
      </c>
      <c r="C60" s="2">
        <v>502</v>
      </c>
      <c r="D60" s="1">
        <v>3405845</v>
      </c>
      <c r="E60" s="1">
        <v>3418905</v>
      </c>
      <c r="F60" s="41">
        <f t="shared" si="9"/>
        <v>13.06</v>
      </c>
      <c r="G60" s="22">
        <f t="shared" si="1"/>
        <v>51.070142409569932</v>
      </c>
      <c r="H60" s="45">
        <f t="shared" si="2"/>
        <v>10.832896589290819</v>
      </c>
      <c r="I60" s="42">
        <f t="shared" si="3"/>
        <v>61.903038998860751</v>
      </c>
      <c r="J60" s="30">
        <f t="shared" si="5"/>
        <v>310</v>
      </c>
      <c r="K60" s="216"/>
      <c r="L60" s="27">
        <f t="shared" si="4"/>
        <v>371.90303899886078</v>
      </c>
    </row>
    <row r="61" spans="1:12" ht="15" customHeight="1" x14ac:dyDescent="0.45">
      <c r="A61" s="293"/>
      <c r="B61" s="5" t="s">
        <v>5</v>
      </c>
      <c r="C61" s="2">
        <v>503</v>
      </c>
      <c r="D61" s="1">
        <v>4302249</v>
      </c>
      <c r="E61" s="1">
        <v>4337247</v>
      </c>
      <c r="F61" s="41">
        <f t="shared" si="9"/>
        <v>34.997999999999998</v>
      </c>
      <c r="G61" s="22">
        <f t="shared" si="1"/>
        <v>136.85703246938195</v>
      </c>
      <c r="H61" s="45">
        <f t="shared" si="2"/>
        <v>10.832896589290819</v>
      </c>
      <c r="I61" s="42">
        <f t="shared" si="3"/>
        <v>147.68992905867276</v>
      </c>
      <c r="J61" s="30">
        <f t="shared" si="5"/>
        <v>310</v>
      </c>
      <c r="K61" s="216"/>
      <c r="L61" s="27">
        <f t="shared" si="4"/>
        <v>457.68992905867276</v>
      </c>
    </row>
    <row r="62" spans="1:12" ht="15.75" customHeight="1" x14ac:dyDescent="0.45">
      <c r="A62" s="293"/>
      <c r="B62" s="5" t="s">
        <v>5</v>
      </c>
      <c r="C62" s="2">
        <v>504</v>
      </c>
      <c r="D62" s="1">
        <v>2025150</v>
      </c>
      <c r="E62" s="1">
        <v>2045585</v>
      </c>
      <c r="F62" s="41">
        <f t="shared" si="9"/>
        <v>20.434999999999999</v>
      </c>
      <c r="G62" s="22">
        <f t="shared" si="1"/>
        <v>79.90952221589292</v>
      </c>
      <c r="H62" s="45">
        <f t="shared" si="2"/>
        <v>10.832896589290819</v>
      </c>
      <c r="I62" s="42">
        <f t="shared" si="3"/>
        <v>90.742418805183746</v>
      </c>
      <c r="J62" s="30">
        <f t="shared" si="5"/>
        <v>310</v>
      </c>
      <c r="K62" s="216"/>
      <c r="L62" s="27">
        <f t="shared" si="4"/>
        <v>400.74241880518377</v>
      </c>
    </row>
    <row r="63" spans="1:12" ht="15" customHeight="1" x14ac:dyDescent="0.45">
      <c r="A63" s="294"/>
      <c r="B63" s="5" t="s">
        <v>6</v>
      </c>
      <c r="C63" s="2">
        <v>101</v>
      </c>
      <c r="D63" s="1">
        <v>4761432</v>
      </c>
      <c r="E63" s="1">
        <v>4778979</v>
      </c>
      <c r="F63" s="41">
        <f t="shared" si="9"/>
        <v>17.547000000000001</v>
      </c>
      <c r="G63" s="22">
        <f t="shared" si="1"/>
        <v>68.616216604955866</v>
      </c>
      <c r="H63" s="45">
        <f t="shared" si="2"/>
        <v>10.832896589290819</v>
      </c>
      <c r="I63" s="42">
        <f t="shared" si="3"/>
        <v>79.449113194246678</v>
      </c>
      <c r="J63" s="30">
        <f t="shared" si="5"/>
        <v>310</v>
      </c>
      <c r="K63" s="216"/>
      <c r="L63" s="27">
        <f t="shared" si="4"/>
        <v>389.44911319424671</v>
      </c>
    </row>
    <row r="64" spans="1:12" ht="15" customHeight="1" x14ac:dyDescent="0.45">
      <c r="A64" s="294"/>
      <c r="B64" s="5" t="s">
        <v>6</v>
      </c>
      <c r="C64" s="2">
        <v>102</v>
      </c>
      <c r="D64" s="1">
        <v>4625302</v>
      </c>
      <c r="E64" s="1">
        <v>4646220</v>
      </c>
      <c r="F64" s="41">
        <f t="shared" si="9"/>
        <v>20.917999999999999</v>
      </c>
      <c r="G64" s="22">
        <f>MMULT($G$1,1/$F$183)*F64</f>
        <v>81.798257191683291</v>
      </c>
      <c r="H64" s="45">
        <f t="shared" si="2"/>
        <v>10.832896589290819</v>
      </c>
      <c r="I64" s="42">
        <f t="shared" si="3"/>
        <v>92.631153780974103</v>
      </c>
      <c r="J64" s="30">
        <f t="shared" si="5"/>
        <v>310</v>
      </c>
      <c r="K64" s="216"/>
      <c r="L64" s="27">
        <f t="shared" si="4"/>
        <v>402.6311537809741</v>
      </c>
    </row>
    <row r="65" spans="1:12" ht="15" customHeight="1" x14ac:dyDescent="0.45">
      <c r="A65" s="294"/>
      <c r="B65" s="5" t="s">
        <v>6</v>
      </c>
      <c r="C65" s="2">
        <v>103</v>
      </c>
      <c r="D65" s="1">
        <v>3300265</v>
      </c>
      <c r="E65" s="1">
        <v>3318662</v>
      </c>
      <c r="F65" s="41">
        <f t="shared" si="9"/>
        <v>18.397000000000002</v>
      </c>
      <c r="G65" s="22">
        <f t="shared" si="1"/>
        <v>71.940077328396484</v>
      </c>
      <c r="H65" s="45">
        <f t="shared" si="2"/>
        <v>10.832896589290819</v>
      </c>
      <c r="I65" s="42">
        <f t="shared" si="3"/>
        <v>82.772973917687295</v>
      </c>
      <c r="J65" s="30">
        <f t="shared" si="5"/>
        <v>310</v>
      </c>
      <c r="K65" s="216">
        <v>10</v>
      </c>
      <c r="L65" s="27">
        <f>SUM(I65,J65,K65)</f>
        <v>402.7729739176873</v>
      </c>
    </row>
    <row r="66" spans="1:12" ht="15" customHeight="1" x14ac:dyDescent="0.45">
      <c r="A66" s="294"/>
      <c r="B66" s="261" t="s">
        <v>6</v>
      </c>
      <c r="C66" s="259">
        <v>104</v>
      </c>
      <c r="D66" s="1">
        <v>14822</v>
      </c>
      <c r="E66" s="1">
        <v>33824</v>
      </c>
      <c r="F66" s="41">
        <f t="shared" si="9"/>
        <v>19.001999999999999</v>
      </c>
      <c r="G66" s="22">
        <f t="shared" si="1"/>
        <v>74.305884078610092</v>
      </c>
      <c r="H66" s="45">
        <f t="shared" si="2"/>
        <v>10.832896589290819</v>
      </c>
      <c r="I66" s="42">
        <f t="shared" si="3"/>
        <v>85.138780667900903</v>
      </c>
      <c r="J66" s="30">
        <f t="shared" si="5"/>
        <v>310</v>
      </c>
      <c r="K66" s="216"/>
      <c r="L66" s="27">
        <f t="shared" si="4"/>
        <v>395.1387806679009</v>
      </c>
    </row>
    <row r="67" spans="1:12" ht="15" customHeight="1" x14ac:dyDescent="0.45">
      <c r="A67" s="294"/>
      <c r="B67" s="5" t="s">
        <v>6</v>
      </c>
      <c r="C67" s="2">
        <v>201</v>
      </c>
      <c r="D67" s="1">
        <v>4022955</v>
      </c>
      <c r="E67" s="1">
        <v>4032760</v>
      </c>
      <c r="F67" s="41">
        <f t="shared" si="9"/>
        <v>9.8049999999999997</v>
      </c>
      <c r="G67" s="22">
        <f t="shared" si="1"/>
        <v>38.341711050982632</v>
      </c>
      <c r="H67" s="45">
        <f t="shared" si="2"/>
        <v>10.832896589290819</v>
      </c>
      <c r="I67" s="42">
        <f t="shared" si="3"/>
        <v>49.17460764027345</v>
      </c>
      <c r="J67" s="30">
        <f t="shared" si="5"/>
        <v>310</v>
      </c>
      <c r="K67" s="216"/>
      <c r="L67" s="27">
        <f t="shared" si="4"/>
        <v>359.17460764027345</v>
      </c>
    </row>
    <row r="68" spans="1:12" ht="15" customHeight="1" x14ac:dyDescent="0.45">
      <c r="A68" s="294"/>
      <c r="B68" s="5" t="s">
        <v>6</v>
      </c>
      <c r="C68" s="2">
        <v>202</v>
      </c>
      <c r="D68" s="1">
        <v>4105285</v>
      </c>
      <c r="E68" s="1">
        <v>4137697</v>
      </c>
      <c r="F68" s="41">
        <f t="shared" si="9"/>
        <v>32.411999999999999</v>
      </c>
      <c r="G68" s="22">
        <f t="shared" ref="G68:G131" si="10">MMULT($G$1,1/$F$183)*F68</f>
        <v>126.74467502136145</v>
      </c>
      <c r="H68" s="45">
        <f t="shared" ref="H68:H131" si="11">MMULT($H$1,1/180)</f>
        <v>10.832896589290819</v>
      </c>
      <c r="I68" s="42">
        <f t="shared" ref="I68:I131" si="12">SUM(G68,H68)</f>
        <v>137.57757161065226</v>
      </c>
      <c r="J68" s="30">
        <f t="shared" si="5"/>
        <v>310</v>
      </c>
      <c r="K68" s="216"/>
      <c r="L68" s="27">
        <f t="shared" ref="L68:L131" si="13">SUM(I68,J68,K68)</f>
        <v>447.57757161065229</v>
      </c>
    </row>
    <row r="69" spans="1:12" ht="15" customHeight="1" x14ac:dyDescent="0.45">
      <c r="A69" s="294"/>
      <c r="B69" s="5" t="s">
        <v>6</v>
      </c>
      <c r="C69" s="2">
        <v>203</v>
      </c>
      <c r="D69" s="1">
        <v>2481252</v>
      </c>
      <c r="E69" s="1">
        <v>2482633</v>
      </c>
      <c r="F69" s="41">
        <f t="shared" si="9"/>
        <v>1.381</v>
      </c>
      <c r="G69" s="22">
        <f t="shared" si="10"/>
        <v>5.4002960694958713</v>
      </c>
      <c r="H69" s="45">
        <f t="shared" si="11"/>
        <v>10.832896589290819</v>
      </c>
      <c r="I69" s="42">
        <f t="shared" si="12"/>
        <v>16.233192658786692</v>
      </c>
      <c r="J69" s="30">
        <f t="shared" ref="J69:J132" si="14">SUM($J$3)</f>
        <v>310</v>
      </c>
      <c r="K69" s="216"/>
      <c r="L69" s="27">
        <f t="shared" si="13"/>
        <v>326.23319265878672</v>
      </c>
    </row>
    <row r="70" spans="1:12" ht="15" customHeight="1" x14ac:dyDescent="0.45">
      <c r="A70" s="294"/>
      <c r="B70" s="5" t="s">
        <v>6</v>
      </c>
      <c r="C70" s="2">
        <v>204</v>
      </c>
      <c r="D70" s="1">
        <v>2354263</v>
      </c>
      <c r="E70" s="1">
        <v>2369983</v>
      </c>
      <c r="F70" s="41">
        <f t="shared" si="9"/>
        <v>15.72</v>
      </c>
      <c r="G70" s="22">
        <f t="shared" si="10"/>
        <v>61.471871261748802</v>
      </c>
      <c r="H70" s="45">
        <f t="shared" si="11"/>
        <v>10.832896589290819</v>
      </c>
      <c r="I70" s="42">
        <f t="shared" si="12"/>
        <v>72.304767851039628</v>
      </c>
      <c r="J70" s="30">
        <f t="shared" si="14"/>
        <v>310</v>
      </c>
      <c r="K70" s="216"/>
      <c r="L70" s="27">
        <f t="shared" si="13"/>
        <v>382.30476785103963</v>
      </c>
    </row>
    <row r="71" spans="1:12" ht="15" customHeight="1" x14ac:dyDescent="0.45">
      <c r="A71" s="294"/>
      <c r="B71" s="5" t="s">
        <v>6</v>
      </c>
      <c r="C71" s="2">
        <v>301</v>
      </c>
      <c r="D71" s="1">
        <v>3824842</v>
      </c>
      <c r="E71" s="1">
        <v>3839088</v>
      </c>
      <c r="F71" s="41">
        <f t="shared" si="9"/>
        <v>14.246</v>
      </c>
      <c r="G71" s="22">
        <f t="shared" si="10"/>
        <v>55.707905724864723</v>
      </c>
      <c r="H71" s="45">
        <f t="shared" si="11"/>
        <v>10.832896589290819</v>
      </c>
      <c r="I71" s="42">
        <f t="shared" si="12"/>
        <v>66.540802314155542</v>
      </c>
      <c r="J71" s="30">
        <f t="shared" si="14"/>
        <v>310</v>
      </c>
      <c r="K71" s="216"/>
      <c r="L71" s="27">
        <f t="shared" si="13"/>
        <v>376.54080231415554</v>
      </c>
    </row>
    <row r="72" spans="1:12" ht="15" customHeight="1" x14ac:dyDescent="0.45">
      <c r="A72" s="294"/>
      <c r="B72" s="5" t="s">
        <v>6</v>
      </c>
      <c r="C72" s="2">
        <v>302</v>
      </c>
      <c r="D72" s="1">
        <v>3028352</v>
      </c>
      <c r="E72" s="1">
        <v>3047654</v>
      </c>
      <c r="F72" s="41">
        <f t="shared" si="9"/>
        <v>19.302</v>
      </c>
      <c r="G72" s="22">
        <f t="shared" si="10"/>
        <v>75.479011392765599</v>
      </c>
      <c r="H72" s="45">
        <f t="shared" si="11"/>
        <v>10.832896589290819</v>
      </c>
      <c r="I72" s="42">
        <f t="shared" si="12"/>
        <v>86.311907982056425</v>
      </c>
      <c r="J72" s="30">
        <f t="shared" si="14"/>
        <v>310</v>
      </c>
      <c r="K72" s="216"/>
      <c r="L72" s="27">
        <f t="shared" si="13"/>
        <v>396.31190798205643</v>
      </c>
    </row>
    <row r="73" spans="1:12" ht="15" customHeight="1" x14ac:dyDescent="0.45">
      <c r="A73" s="294"/>
      <c r="B73" s="5" t="s">
        <v>6</v>
      </c>
      <c r="C73" s="2">
        <v>303</v>
      </c>
      <c r="D73" s="1">
        <v>3435607</v>
      </c>
      <c r="E73" s="1">
        <v>3445588</v>
      </c>
      <c r="F73" s="41">
        <f t="shared" si="9"/>
        <v>9.9809999999999999</v>
      </c>
      <c r="G73" s="22">
        <f t="shared" si="10"/>
        <v>39.029945741953867</v>
      </c>
      <c r="H73" s="45">
        <f t="shared" si="11"/>
        <v>10.832896589290819</v>
      </c>
      <c r="I73" s="42">
        <f t="shared" si="12"/>
        <v>49.862842331244686</v>
      </c>
      <c r="J73" s="30">
        <f t="shared" si="14"/>
        <v>310</v>
      </c>
      <c r="K73" s="216"/>
      <c r="L73" s="27">
        <f t="shared" si="13"/>
        <v>359.86284233124468</v>
      </c>
    </row>
    <row r="74" spans="1:12" ht="15" customHeight="1" x14ac:dyDescent="0.45">
      <c r="A74" s="294"/>
      <c r="B74" s="5" t="s">
        <v>6</v>
      </c>
      <c r="C74" s="2">
        <v>304</v>
      </c>
      <c r="D74" s="1">
        <v>1431423</v>
      </c>
      <c r="E74" s="1">
        <v>1439259</v>
      </c>
      <c r="F74" s="41">
        <f t="shared" si="9"/>
        <v>7.8360000000000003</v>
      </c>
      <c r="G74" s="22">
        <f t="shared" si="10"/>
        <v>30.642085445741959</v>
      </c>
      <c r="H74" s="45">
        <f t="shared" si="11"/>
        <v>10.832896589290819</v>
      </c>
      <c r="I74" s="42">
        <f t="shared" si="12"/>
        <v>41.474982035032781</v>
      </c>
      <c r="J74" s="30">
        <f t="shared" si="14"/>
        <v>310</v>
      </c>
      <c r="K74" s="216"/>
      <c r="L74" s="27">
        <f t="shared" si="13"/>
        <v>351.47498203503278</v>
      </c>
    </row>
    <row r="75" spans="1:12" ht="15" customHeight="1" x14ac:dyDescent="0.45">
      <c r="A75" s="294"/>
      <c r="B75" s="5" t="s">
        <v>6</v>
      </c>
      <c r="C75" s="2">
        <v>401</v>
      </c>
      <c r="D75" s="1">
        <v>4652190</v>
      </c>
      <c r="E75" s="1">
        <v>4675686</v>
      </c>
      <c r="F75" s="41">
        <f t="shared" si="9"/>
        <v>23.496000000000002</v>
      </c>
      <c r="G75" s="22">
        <f t="shared" si="10"/>
        <v>91.879331244659667</v>
      </c>
      <c r="H75" s="45">
        <f t="shared" si="11"/>
        <v>10.832896589290819</v>
      </c>
      <c r="I75" s="42">
        <f t="shared" si="12"/>
        <v>102.71222783395049</v>
      </c>
      <c r="J75" s="30">
        <f t="shared" si="14"/>
        <v>310</v>
      </c>
      <c r="K75" s="216"/>
      <c r="L75" s="27">
        <f t="shared" si="13"/>
        <v>412.71222783395046</v>
      </c>
    </row>
    <row r="76" spans="1:12" ht="15" customHeight="1" x14ac:dyDescent="0.45">
      <c r="A76" s="294"/>
      <c r="B76" s="5" t="s">
        <v>6</v>
      </c>
      <c r="C76" s="2">
        <v>402</v>
      </c>
      <c r="D76" s="1">
        <v>2780890</v>
      </c>
      <c r="E76" s="1">
        <v>2800719</v>
      </c>
      <c r="F76" s="41">
        <f t="shared" si="9"/>
        <v>19.829000000000001</v>
      </c>
      <c r="G76" s="22">
        <f t="shared" si="10"/>
        <v>77.539805041298791</v>
      </c>
      <c r="H76" s="45">
        <f t="shared" si="11"/>
        <v>10.832896589290819</v>
      </c>
      <c r="I76" s="42">
        <f t="shared" si="12"/>
        <v>88.372701630589603</v>
      </c>
      <c r="J76" s="30">
        <f t="shared" si="14"/>
        <v>310</v>
      </c>
      <c r="K76" s="216"/>
      <c r="L76" s="27">
        <f t="shared" si="13"/>
        <v>398.37270163058963</v>
      </c>
    </row>
    <row r="77" spans="1:12" ht="15" customHeight="1" x14ac:dyDescent="0.45">
      <c r="A77" s="294"/>
      <c r="B77" s="5" t="s">
        <v>6</v>
      </c>
      <c r="C77" s="2">
        <v>403</v>
      </c>
      <c r="D77" s="1">
        <v>2571044</v>
      </c>
      <c r="E77" s="1">
        <v>2594340</v>
      </c>
      <c r="F77" s="41">
        <f t="shared" si="9"/>
        <v>23.295999999999999</v>
      </c>
      <c r="G77" s="22">
        <f t="shared" si="10"/>
        <v>91.097246368555972</v>
      </c>
      <c r="H77" s="45">
        <f t="shared" si="11"/>
        <v>10.832896589290819</v>
      </c>
      <c r="I77" s="42">
        <f t="shared" si="12"/>
        <v>101.93014295784678</v>
      </c>
      <c r="J77" s="30">
        <f t="shared" si="14"/>
        <v>310</v>
      </c>
      <c r="K77" s="216"/>
      <c r="L77" s="27">
        <f t="shared" si="13"/>
        <v>411.93014295784678</v>
      </c>
    </row>
    <row r="78" spans="1:12" ht="15" customHeight="1" x14ac:dyDescent="0.45">
      <c r="A78" s="294"/>
      <c r="B78" s="5" t="s">
        <v>6</v>
      </c>
      <c r="C78" s="2">
        <v>404</v>
      </c>
      <c r="D78" s="1">
        <v>2708915</v>
      </c>
      <c r="E78" s="1">
        <v>2716414</v>
      </c>
      <c r="F78" s="41">
        <f t="shared" si="9"/>
        <v>7.4990000000000006</v>
      </c>
      <c r="G78" s="22">
        <f t="shared" si="10"/>
        <v>29.324272429507268</v>
      </c>
      <c r="H78" s="45">
        <f t="shared" si="11"/>
        <v>10.832896589290819</v>
      </c>
      <c r="I78" s="42">
        <f t="shared" si="12"/>
        <v>40.157169018798086</v>
      </c>
      <c r="J78" s="30">
        <f t="shared" si="14"/>
        <v>310</v>
      </c>
      <c r="K78" s="216"/>
      <c r="L78" s="27">
        <f t="shared" si="13"/>
        <v>350.15716901879807</v>
      </c>
    </row>
    <row r="79" spans="1:12" ht="15" customHeight="1" x14ac:dyDescent="0.45">
      <c r="A79" s="294"/>
      <c r="B79" s="5" t="s">
        <v>6</v>
      </c>
      <c r="C79" s="2">
        <v>501</v>
      </c>
      <c r="D79" s="1">
        <v>4533499</v>
      </c>
      <c r="E79" s="1">
        <v>4579056</v>
      </c>
      <c r="F79" s="41">
        <f t="shared" si="9"/>
        <v>45.557000000000002</v>
      </c>
      <c r="G79" s="22">
        <f t="shared" si="10"/>
        <v>178.14720350327545</v>
      </c>
      <c r="H79" s="45">
        <f t="shared" si="11"/>
        <v>10.832896589290819</v>
      </c>
      <c r="I79" s="42">
        <f t="shared" si="12"/>
        <v>188.98010009256626</v>
      </c>
      <c r="J79" s="30">
        <f t="shared" si="14"/>
        <v>310</v>
      </c>
      <c r="K79" s="216"/>
      <c r="L79" s="27">
        <f t="shared" si="13"/>
        <v>498.98010009256626</v>
      </c>
    </row>
    <row r="80" spans="1:12" ht="15" customHeight="1" x14ac:dyDescent="0.45">
      <c r="A80" s="294"/>
      <c r="B80" s="5" t="s">
        <v>6</v>
      </c>
      <c r="C80" s="2">
        <v>502</v>
      </c>
      <c r="D80" s="1">
        <v>4833933</v>
      </c>
      <c r="E80" s="1">
        <v>4847540</v>
      </c>
      <c r="F80" s="41">
        <f t="shared" si="9"/>
        <v>13.607000000000001</v>
      </c>
      <c r="G80" s="22">
        <f t="shared" si="10"/>
        <v>53.209144545713485</v>
      </c>
      <c r="H80" s="45">
        <f t="shared" si="11"/>
        <v>10.832896589290819</v>
      </c>
      <c r="I80" s="42">
        <f t="shared" si="12"/>
        <v>64.042041135004297</v>
      </c>
      <c r="J80" s="30">
        <f t="shared" si="14"/>
        <v>310</v>
      </c>
      <c r="K80" s="216"/>
      <c r="L80" s="27">
        <f t="shared" si="13"/>
        <v>374.0420411350043</v>
      </c>
    </row>
    <row r="81" spans="1:12" ht="15" customHeight="1" x14ac:dyDescent="0.45">
      <c r="A81" s="294"/>
      <c r="B81" s="5" t="s">
        <v>6</v>
      </c>
      <c r="C81" s="2">
        <v>503</v>
      </c>
      <c r="D81" s="1">
        <v>3101735</v>
      </c>
      <c r="E81" s="1">
        <v>3104836</v>
      </c>
      <c r="F81" s="41">
        <f t="shared" si="9"/>
        <v>3.101</v>
      </c>
      <c r="G81" s="22">
        <f t="shared" si="10"/>
        <v>12.126226003987469</v>
      </c>
      <c r="H81" s="45">
        <f t="shared" si="11"/>
        <v>10.832896589290819</v>
      </c>
      <c r="I81" s="42">
        <f t="shared" si="12"/>
        <v>22.959122593278288</v>
      </c>
      <c r="J81" s="30">
        <f t="shared" si="14"/>
        <v>310</v>
      </c>
      <c r="K81" s="216">
        <v>10</v>
      </c>
      <c r="L81" s="27">
        <f t="shared" si="13"/>
        <v>342.95912259327827</v>
      </c>
    </row>
    <row r="82" spans="1:12" ht="15.75" customHeight="1" x14ac:dyDescent="0.45">
      <c r="A82" s="294"/>
      <c r="B82" s="5" t="s">
        <v>6</v>
      </c>
      <c r="C82" s="2">
        <v>504</v>
      </c>
      <c r="D82" s="1">
        <v>3355990</v>
      </c>
      <c r="E82" s="1">
        <v>3382686</v>
      </c>
      <c r="F82" s="41">
        <f t="shared" si="9"/>
        <v>26.696000000000002</v>
      </c>
      <c r="G82" s="22">
        <f t="shared" si="10"/>
        <v>104.39268926231844</v>
      </c>
      <c r="H82" s="45">
        <f t="shared" si="11"/>
        <v>10.832896589290819</v>
      </c>
      <c r="I82" s="42">
        <f t="shared" si="12"/>
        <v>115.22558585160925</v>
      </c>
      <c r="J82" s="30">
        <f t="shared" si="14"/>
        <v>310</v>
      </c>
      <c r="K82" s="216"/>
      <c r="L82" s="27">
        <f t="shared" si="13"/>
        <v>425.22558585160925</v>
      </c>
    </row>
    <row r="83" spans="1:12" ht="15" customHeight="1" x14ac:dyDescent="0.45">
      <c r="A83" s="293"/>
      <c r="B83" s="5" t="s">
        <v>7</v>
      </c>
      <c r="C83" s="2">
        <v>101</v>
      </c>
      <c r="D83" s="1">
        <v>4630667</v>
      </c>
      <c r="E83" s="1">
        <v>4660394</v>
      </c>
      <c r="F83" s="41">
        <f t="shared" si="9"/>
        <v>29.727</v>
      </c>
      <c r="G83" s="22">
        <f t="shared" si="10"/>
        <v>116.24518555966962</v>
      </c>
      <c r="H83" s="45">
        <f t="shared" si="11"/>
        <v>10.832896589290819</v>
      </c>
      <c r="I83" s="42">
        <f t="shared" si="12"/>
        <v>127.07808214896045</v>
      </c>
      <c r="J83" s="30">
        <f t="shared" si="14"/>
        <v>310</v>
      </c>
      <c r="K83" s="216"/>
      <c r="L83" s="27">
        <f t="shared" si="13"/>
        <v>437.07808214896045</v>
      </c>
    </row>
    <row r="84" spans="1:12" ht="15" customHeight="1" x14ac:dyDescent="0.45">
      <c r="A84" s="293"/>
      <c r="B84" s="5" t="s">
        <v>7</v>
      </c>
      <c r="C84" s="2">
        <v>102</v>
      </c>
      <c r="D84" s="1">
        <v>1746894</v>
      </c>
      <c r="E84" s="1">
        <v>1767874</v>
      </c>
      <c r="F84" s="41">
        <f t="shared" si="9"/>
        <v>20.98</v>
      </c>
      <c r="G84" s="22">
        <f t="shared" si="10"/>
        <v>82.040703503275438</v>
      </c>
      <c r="H84" s="45">
        <f t="shared" si="11"/>
        <v>10.832896589290819</v>
      </c>
      <c r="I84" s="42">
        <f t="shared" si="12"/>
        <v>92.873600092566249</v>
      </c>
      <c r="J84" s="30">
        <f t="shared" si="14"/>
        <v>310</v>
      </c>
      <c r="K84" s="216"/>
      <c r="L84" s="27">
        <f t="shared" si="13"/>
        <v>402.87360009256622</v>
      </c>
    </row>
    <row r="85" spans="1:12" ht="15" customHeight="1" x14ac:dyDescent="0.45">
      <c r="A85" s="293"/>
      <c r="B85" s="5" t="s">
        <v>7</v>
      </c>
      <c r="C85" s="2">
        <v>103</v>
      </c>
      <c r="D85" s="1">
        <v>2992637</v>
      </c>
      <c r="E85" s="1">
        <v>2996539</v>
      </c>
      <c r="F85" s="41">
        <f t="shared" si="9"/>
        <v>3.9020000000000001</v>
      </c>
      <c r="G85" s="22">
        <f t="shared" si="10"/>
        <v>15.258475932782686</v>
      </c>
      <c r="H85" s="45">
        <f t="shared" si="11"/>
        <v>10.832896589290819</v>
      </c>
      <c r="I85" s="42">
        <f t="shared" si="12"/>
        <v>26.091372522073506</v>
      </c>
      <c r="J85" s="30">
        <f t="shared" si="14"/>
        <v>310</v>
      </c>
      <c r="K85" s="216"/>
      <c r="L85" s="27">
        <f t="shared" si="13"/>
        <v>336.09137252207353</v>
      </c>
    </row>
    <row r="86" spans="1:12" ht="15" customHeight="1" x14ac:dyDescent="0.45">
      <c r="A86" s="293"/>
      <c r="B86" s="5" t="s">
        <v>7</v>
      </c>
      <c r="C86" s="2">
        <v>104</v>
      </c>
      <c r="D86" s="1">
        <v>2542160</v>
      </c>
      <c r="E86" s="1">
        <v>2556673</v>
      </c>
      <c r="F86" s="41">
        <f t="shared" si="9"/>
        <v>14.513</v>
      </c>
      <c r="G86" s="22">
        <f t="shared" si="10"/>
        <v>56.751989034463122</v>
      </c>
      <c r="H86" s="45">
        <f t="shared" si="11"/>
        <v>10.832896589290819</v>
      </c>
      <c r="I86" s="42">
        <f t="shared" si="12"/>
        <v>67.584885623753934</v>
      </c>
      <c r="J86" s="30">
        <f t="shared" si="14"/>
        <v>310</v>
      </c>
      <c r="K86" s="216"/>
      <c r="L86" s="27">
        <f t="shared" si="13"/>
        <v>377.58488562375396</v>
      </c>
    </row>
    <row r="87" spans="1:12" ht="15" customHeight="1" x14ac:dyDescent="0.45">
      <c r="A87" s="293"/>
      <c r="B87" s="5" t="s">
        <v>7</v>
      </c>
      <c r="C87" s="2">
        <v>201</v>
      </c>
      <c r="D87" s="1">
        <v>5061247</v>
      </c>
      <c r="E87" s="1">
        <v>5086747</v>
      </c>
      <c r="F87" s="41">
        <f t="shared" si="9"/>
        <v>25.5</v>
      </c>
      <c r="G87" s="22">
        <f t="shared" si="10"/>
        <v>99.715821703218467</v>
      </c>
      <c r="H87" s="45">
        <f t="shared" si="11"/>
        <v>10.832896589290819</v>
      </c>
      <c r="I87" s="42">
        <f t="shared" si="12"/>
        <v>110.54871829250928</v>
      </c>
      <c r="J87" s="30">
        <f t="shared" si="14"/>
        <v>310</v>
      </c>
      <c r="K87" s="216"/>
      <c r="L87" s="27">
        <f t="shared" si="13"/>
        <v>420.54871829250931</v>
      </c>
    </row>
    <row r="88" spans="1:12" ht="15" customHeight="1" x14ac:dyDescent="0.45">
      <c r="A88" s="293"/>
      <c r="B88" s="5" t="s">
        <v>7</v>
      </c>
      <c r="C88" s="2">
        <v>202</v>
      </c>
      <c r="D88" s="1">
        <v>27444</v>
      </c>
      <c r="E88" s="1">
        <v>27444</v>
      </c>
      <c r="F88" s="41">
        <f>(E88-D88)*0.01</f>
        <v>0</v>
      </c>
      <c r="G88" s="22">
        <f t="shared" si="10"/>
        <v>0</v>
      </c>
      <c r="H88" s="45">
        <f t="shared" si="11"/>
        <v>10.832896589290819</v>
      </c>
      <c r="I88" s="42">
        <f t="shared" si="12"/>
        <v>10.832896589290819</v>
      </c>
      <c r="J88" s="30">
        <f t="shared" si="14"/>
        <v>310</v>
      </c>
      <c r="K88" s="216"/>
      <c r="L88" s="27">
        <f t="shared" si="13"/>
        <v>320.83289658929084</v>
      </c>
    </row>
    <row r="89" spans="1:12" ht="15" customHeight="1" x14ac:dyDescent="0.45">
      <c r="A89" s="293"/>
      <c r="B89" s="5" t="s">
        <v>7</v>
      </c>
      <c r="C89" s="2">
        <v>203</v>
      </c>
      <c r="D89" s="1">
        <v>4336579</v>
      </c>
      <c r="E89" s="1">
        <v>4371490</v>
      </c>
      <c r="F89" s="41">
        <f>(E89-D89)*$N$1</f>
        <v>34.911000000000001</v>
      </c>
      <c r="G89" s="22">
        <f t="shared" si="10"/>
        <v>136.51682554827687</v>
      </c>
      <c r="H89" s="45">
        <f t="shared" si="11"/>
        <v>10.832896589290819</v>
      </c>
      <c r="I89" s="42">
        <f t="shared" si="12"/>
        <v>147.34972213756768</v>
      </c>
      <c r="J89" s="30">
        <f t="shared" si="14"/>
        <v>310</v>
      </c>
      <c r="K89" s="216"/>
      <c r="L89" s="27">
        <f t="shared" si="13"/>
        <v>457.34972213756771</v>
      </c>
    </row>
    <row r="90" spans="1:12" ht="15" customHeight="1" x14ac:dyDescent="0.45">
      <c r="A90" s="293"/>
      <c r="B90" s="5" t="s">
        <v>7</v>
      </c>
      <c r="C90" s="2">
        <v>204</v>
      </c>
      <c r="D90" s="1">
        <v>133021</v>
      </c>
      <c r="E90" s="1">
        <v>133025</v>
      </c>
      <c r="F90" s="41">
        <f>(E90-D90)*0.01</f>
        <v>0.04</v>
      </c>
      <c r="G90" s="22">
        <f t="shared" si="10"/>
        <v>0.15641697522073486</v>
      </c>
      <c r="H90" s="45">
        <f t="shared" si="11"/>
        <v>10.832896589290819</v>
      </c>
      <c r="I90" s="42">
        <f t="shared" si="12"/>
        <v>10.989313564511553</v>
      </c>
      <c r="J90" s="30">
        <f t="shared" si="14"/>
        <v>310</v>
      </c>
      <c r="K90" s="216"/>
      <c r="L90" s="27">
        <f t="shared" si="13"/>
        <v>320.98931356451158</v>
      </c>
    </row>
    <row r="91" spans="1:12" ht="15" customHeight="1" x14ac:dyDescent="0.45">
      <c r="A91" s="293"/>
      <c r="B91" s="5" t="s">
        <v>7</v>
      </c>
      <c r="C91" s="2">
        <v>301</v>
      </c>
      <c r="D91" s="1">
        <v>4910673</v>
      </c>
      <c r="E91" s="1">
        <v>4937918</v>
      </c>
      <c r="F91" s="41">
        <f t="shared" ref="F91:F103" si="15">(E91-D91)*$N$1</f>
        <v>27.245000000000001</v>
      </c>
      <c r="G91" s="22">
        <f t="shared" si="10"/>
        <v>106.53951224722303</v>
      </c>
      <c r="H91" s="45">
        <f t="shared" si="11"/>
        <v>10.832896589290819</v>
      </c>
      <c r="I91" s="42">
        <f t="shared" si="12"/>
        <v>117.37240883651384</v>
      </c>
      <c r="J91" s="30">
        <f t="shared" si="14"/>
        <v>310</v>
      </c>
      <c r="K91" s="216">
        <v>10</v>
      </c>
      <c r="L91" s="27">
        <f t="shared" si="13"/>
        <v>437.37240883651384</v>
      </c>
    </row>
    <row r="92" spans="1:12" ht="15" customHeight="1" x14ac:dyDescent="0.45">
      <c r="A92" s="293"/>
      <c r="B92" s="5" t="s">
        <v>7</v>
      </c>
      <c r="C92" s="2">
        <v>302</v>
      </c>
      <c r="D92" s="1">
        <v>3318775</v>
      </c>
      <c r="E92" s="1">
        <v>3353199</v>
      </c>
      <c r="F92" s="41">
        <f t="shared" si="15"/>
        <v>34.423999999999999</v>
      </c>
      <c r="G92" s="22">
        <f t="shared" si="10"/>
        <v>134.6124488749644</v>
      </c>
      <c r="H92" s="45">
        <f t="shared" si="11"/>
        <v>10.832896589290819</v>
      </c>
      <c r="I92" s="42">
        <f t="shared" si="12"/>
        <v>145.44534546425521</v>
      </c>
      <c r="J92" s="30">
        <f t="shared" si="14"/>
        <v>310</v>
      </c>
      <c r="K92" s="216"/>
      <c r="L92" s="27">
        <f t="shared" si="13"/>
        <v>455.44534546425518</v>
      </c>
    </row>
    <row r="93" spans="1:12" ht="15" customHeight="1" x14ac:dyDescent="0.45">
      <c r="A93" s="293"/>
      <c r="B93" s="5" t="s">
        <v>7</v>
      </c>
      <c r="C93" s="2">
        <v>303</v>
      </c>
      <c r="D93" s="1">
        <v>4551273</v>
      </c>
      <c r="E93" s="1">
        <v>4600967</v>
      </c>
      <c r="F93" s="41">
        <f t="shared" si="15"/>
        <v>49.694000000000003</v>
      </c>
      <c r="G93" s="22">
        <f t="shared" si="10"/>
        <v>194.32462916547996</v>
      </c>
      <c r="H93" s="45">
        <f t="shared" si="11"/>
        <v>10.832896589290819</v>
      </c>
      <c r="I93" s="42">
        <f t="shared" si="12"/>
        <v>205.15752575477077</v>
      </c>
      <c r="J93" s="30">
        <f t="shared" si="14"/>
        <v>310</v>
      </c>
      <c r="K93" s="216">
        <v>10</v>
      </c>
      <c r="L93" s="27">
        <f t="shared" si="13"/>
        <v>525.15752575477075</v>
      </c>
    </row>
    <row r="94" spans="1:12" ht="15" customHeight="1" x14ac:dyDescent="0.45">
      <c r="A94" s="293"/>
      <c r="B94" s="5" t="s">
        <v>7</v>
      </c>
      <c r="C94" s="2">
        <v>304</v>
      </c>
      <c r="D94" s="1">
        <v>2415623</v>
      </c>
      <c r="E94" s="1">
        <v>2427633</v>
      </c>
      <c r="F94" s="41">
        <f t="shared" si="15"/>
        <v>12.01</v>
      </c>
      <c r="G94" s="22">
        <f t="shared" si="10"/>
        <v>46.964196810025641</v>
      </c>
      <c r="H94" s="45">
        <f t="shared" si="11"/>
        <v>10.832896589290819</v>
      </c>
      <c r="I94" s="42">
        <f t="shared" si="12"/>
        <v>57.797093399316459</v>
      </c>
      <c r="J94" s="30">
        <f t="shared" si="14"/>
        <v>310</v>
      </c>
      <c r="K94" s="216"/>
      <c r="L94" s="27">
        <f t="shared" si="13"/>
        <v>367.79709339931645</v>
      </c>
    </row>
    <row r="95" spans="1:12" ht="15" customHeight="1" x14ac:dyDescent="0.45">
      <c r="A95" s="293"/>
      <c r="B95" s="5" t="s">
        <v>7</v>
      </c>
      <c r="C95" s="2">
        <v>401</v>
      </c>
      <c r="D95" s="1">
        <v>3737164</v>
      </c>
      <c r="E95" s="1">
        <v>3751696</v>
      </c>
      <c r="F95" s="41">
        <f t="shared" si="15"/>
        <v>14.532</v>
      </c>
      <c r="G95" s="22">
        <f t="shared" si="10"/>
        <v>56.826287097692976</v>
      </c>
      <c r="H95" s="45">
        <f t="shared" si="11"/>
        <v>10.832896589290819</v>
      </c>
      <c r="I95" s="42">
        <f t="shared" si="12"/>
        <v>67.659183686983795</v>
      </c>
      <c r="J95" s="30">
        <f t="shared" si="14"/>
        <v>310</v>
      </c>
      <c r="K95" s="216"/>
      <c r="L95" s="27">
        <f t="shared" si="13"/>
        <v>377.65918368698379</v>
      </c>
    </row>
    <row r="96" spans="1:12" ht="15" customHeight="1" x14ac:dyDescent="0.45">
      <c r="A96" s="293"/>
      <c r="B96" s="5" t="s">
        <v>7</v>
      </c>
      <c r="C96" s="2">
        <v>402</v>
      </c>
      <c r="D96" s="1">
        <v>3216615</v>
      </c>
      <c r="E96" s="1">
        <v>3232262</v>
      </c>
      <c r="F96" s="41">
        <f t="shared" si="15"/>
        <v>15.647</v>
      </c>
      <c r="G96" s="22">
        <f t="shared" si="10"/>
        <v>61.186410281970957</v>
      </c>
      <c r="H96" s="45">
        <f t="shared" si="11"/>
        <v>10.832896589290819</v>
      </c>
      <c r="I96" s="42">
        <f t="shared" si="12"/>
        <v>72.019306871261776</v>
      </c>
      <c r="J96" s="30">
        <f t="shared" si="14"/>
        <v>310</v>
      </c>
      <c r="K96" s="216"/>
      <c r="L96" s="27">
        <f t="shared" si="13"/>
        <v>382.01930687126179</v>
      </c>
    </row>
    <row r="97" spans="1:12" ht="15" customHeight="1" x14ac:dyDescent="0.45">
      <c r="A97" s="293"/>
      <c r="B97" s="5" t="s">
        <v>7</v>
      </c>
      <c r="C97" s="2">
        <v>403</v>
      </c>
      <c r="D97" s="1">
        <v>2962300</v>
      </c>
      <c r="E97" s="1">
        <v>2972199</v>
      </c>
      <c r="F97" s="41">
        <f t="shared" si="15"/>
        <v>9.8990000000000009</v>
      </c>
      <c r="G97" s="22">
        <f t="shared" si="10"/>
        <v>38.709290942751359</v>
      </c>
      <c r="H97" s="45">
        <f t="shared" si="11"/>
        <v>10.832896589290819</v>
      </c>
      <c r="I97" s="42">
        <f t="shared" si="12"/>
        <v>49.542187532042178</v>
      </c>
      <c r="J97" s="30">
        <f t="shared" si="14"/>
        <v>310</v>
      </c>
      <c r="K97" s="216"/>
      <c r="L97" s="27">
        <f t="shared" si="13"/>
        <v>359.54218753204219</v>
      </c>
    </row>
    <row r="98" spans="1:12" ht="15" customHeight="1" x14ac:dyDescent="0.45">
      <c r="A98" s="293"/>
      <c r="B98" s="5" t="s">
        <v>7</v>
      </c>
      <c r="C98" s="2">
        <v>404</v>
      </c>
      <c r="D98" s="1">
        <v>3102207</v>
      </c>
      <c r="E98" s="1">
        <v>3119133</v>
      </c>
      <c r="F98" s="41">
        <f t="shared" si="15"/>
        <v>16.926000000000002</v>
      </c>
      <c r="G98" s="22">
        <f t="shared" si="10"/>
        <v>66.187843064653961</v>
      </c>
      <c r="H98" s="45">
        <f t="shared" si="11"/>
        <v>10.832896589290819</v>
      </c>
      <c r="I98" s="42">
        <f t="shared" si="12"/>
        <v>77.020739653944787</v>
      </c>
      <c r="J98" s="30">
        <f t="shared" si="14"/>
        <v>310</v>
      </c>
      <c r="K98" s="216"/>
      <c r="L98" s="27">
        <f t="shared" si="13"/>
        <v>387.02073965394482</v>
      </c>
    </row>
    <row r="99" spans="1:12" ht="15" customHeight="1" x14ac:dyDescent="0.45">
      <c r="A99" s="293"/>
      <c r="B99" s="5" t="s">
        <v>7</v>
      </c>
      <c r="C99" s="2">
        <v>501</v>
      </c>
      <c r="D99" s="1">
        <v>2699805</v>
      </c>
      <c r="E99" s="1">
        <v>2714695</v>
      </c>
      <c r="F99" s="41">
        <f t="shared" si="15"/>
        <v>14.89</v>
      </c>
      <c r="G99" s="22">
        <f t="shared" si="10"/>
        <v>58.226219025918553</v>
      </c>
      <c r="H99" s="45">
        <f t="shared" si="11"/>
        <v>10.832896589290819</v>
      </c>
      <c r="I99" s="42">
        <f t="shared" si="12"/>
        <v>69.059115615209379</v>
      </c>
      <c r="J99" s="30">
        <f t="shared" si="14"/>
        <v>310</v>
      </c>
      <c r="K99" s="216"/>
      <c r="L99" s="27">
        <f t="shared" si="13"/>
        <v>379.05911561520941</v>
      </c>
    </row>
    <row r="100" spans="1:12" ht="15" customHeight="1" x14ac:dyDescent="0.45">
      <c r="A100" s="293"/>
      <c r="B100" s="5" t="s">
        <v>7</v>
      </c>
      <c r="C100" s="2">
        <v>502</v>
      </c>
      <c r="D100" s="1">
        <v>2483537</v>
      </c>
      <c r="E100" s="1">
        <v>2492754</v>
      </c>
      <c r="F100" s="41">
        <f t="shared" si="15"/>
        <v>9.2170000000000005</v>
      </c>
      <c r="G100" s="22">
        <f t="shared" si="10"/>
        <v>36.042381515237828</v>
      </c>
      <c r="H100" s="45">
        <f t="shared" si="11"/>
        <v>10.832896589290819</v>
      </c>
      <c r="I100" s="42">
        <f t="shared" si="12"/>
        <v>46.875278104528647</v>
      </c>
      <c r="J100" s="30">
        <f t="shared" si="14"/>
        <v>310</v>
      </c>
      <c r="K100" s="216"/>
      <c r="L100" s="27">
        <f t="shared" si="13"/>
        <v>356.87527810452866</v>
      </c>
    </row>
    <row r="101" spans="1:12" ht="15" customHeight="1" x14ac:dyDescent="0.45">
      <c r="A101" s="293"/>
      <c r="B101" s="5" t="s">
        <v>7</v>
      </c>
      <c r="C101" s="2">
        <v>503</v>
      </c>
      <c r="D101" s="1">
        <v>3037891</v>
      </c>
      <c r="E101" s="1">
        <v>3060846</v>
      </c>
      <c r="F101" s="41">
        <f t="shared" si="15"/>
        <v>22.955000000000002</v>
      </c>
      <c r="G101" s="22">
        <f t="shared" si="10"/>
        <v>89.763791654799221</v>
      </c>
      <c r="H101" s="45">
        <f t="shared" si="11"/>
        <v>10.832896589290819</v>
      </c>
      <c r="I101" s="42">
        <f t="shared" si="12"/>
        <v>100.59668824409005</v>
      </c>
      <c r="J101" s="30">
        <f t="shared" si="14"/>
        <v>310</v>
      </c>
      <c r="K101" s="216">
        <v>10</v>
      </c>
      <c r="L101" s="27">
        <f t="shared" si="13"/>
        <v>420.59668824409005</v>
      </c>
    </row>
    <row r="102" spans="1:12" ht="15.75" customHeight="1" x14ac:dyDescent="0.45">
      <c r="A102" s="293"/>
      <c r="B102" s="5" t="s">
        <v>7</v>
      </c>
      <c r="C102" s="2">
        <v>504</v>
      </c>
      <c r="D102" s="1">
        <v>4008184</v>
      </c>
      <c r="E102" s="1">
        <v>4033462</v>
      </c>
      <c r="F102" s="41">
        <f t="shared" si="15"/>
        <v>25.278000000000002</v>
      </c>
      <c r="G102" s="22">
        <f t="shared" si="10"/>
        <v>98.847707490743403</v>
      </c>
      <c r="H102" s="45">
        <f t="shared" si="11"/>
        <v>10.832896589290819</v>
      </c>
      <c r="I102" s="42">
        <f t="shared" si="12"/>
        <v>109.68060408003421</v>
      </c>
      <c r="J102" s="30">
        <f t="shared" si="14"/>
        <v>310</v>
      </c>
      <c r="K102" s="216"/>
      <c r="L102" s="27">
        <f t="shared" si="13"/>
        <v>419.68060408003419</v>
      </c>
    </row>
    <row r="103" spans="1:12" ht="15" customHeight="1" x14ac:dyDescent="0.45">
      <c r="A103" s="294"/>
      <c r="B103" s="5" t="s">
        <v>8</v>
      </c>
      <c r="C103" s="2">
        <v>101</v>
      </c>
      <c r="D103" s="1">
        <v>3642296</v>
      </c>
      <c r="E103" s="1">
        <v>3672246</v>
      </c>
      <c r="F103" s="41">
        <f t="shared" si="15"/>
        <v>29.95</v>
      </c>
      <c r="G103" s="22">
        <f t="shared" si="10"/>
        <v>117.11721019652522</v>
      </c>
      <c r="H103" s="45">
        <f t="shared" si="11"/>
        <v>10.832896589290819</v>
      </c>
      <c r="I103" s="42">
        <f t="shared" si="12"/>
        <v>127.95010678581605</v>
      </c>
      <c r="J103" s="30">
        <f t="shared" si="14"/>
        <v>310</v>
      </c>
      <c r="K103" s="216"/>
      <c r="L103" s="27">
        <f t="shared" si="13"/>
        <v>437.95010678581605</v>
      </c>
    </row>
    <row r="104" spans="1:12" ht="15" customHeight="1" x14ac:dyDescent="0.45">
      <c r="A104" s="294"/>
      <c r="B104" s="5" t="s">
        <v>8</v>
      </c>
      <c r="C104" s="2">
        <v>102</v>
      </c>
      <c r="D104" s="1">
        <v>141416</v>
      </c>
      <c r="E104" s="1">
        <v>144312</v>
      </c>
      <c r="F104" s="41">
        <f>(E104-D104)*0.01</f>
        <v>28.96</v>
      </c>
      <c r="G104" s="22">
        <f t="shared" si="10"/>
        <v>113.24589005981204</v>
      </c>
      <c r="H104" s="45">
        <f t="shared" si="11"/>
        <v>10.832896589290819</v>
      </c>
      <c r="I104" s="42">
        <f t="shared" si="12"/>
        <v>124.07878664910285</v>
      </c>
      <c r="J104" s="30">
        <f t="shared" si="14"/>
        <v>310</v>
      </c>
      <c r="K104" s="216"/>
      <c r="L104" s="27">
        <f t="shared" si="13"/>
        <v>434.07878664910288</v>
      </c>
    </row>
    <row r="105" spans="1:12" ht="15" customHeight="1" x14ac:dyDescent="0.45">
      <c r="A105" s="294"/>
      <c r="B105" s="261" t="s">
        <v>8</v>
      </c>
      <c r="C105" s="259">
        <v>103</v>
      </c>
      <c r="D105" s="1">
        <v>13289</v>
      </c>
      <c r="E105" s="1">
        <v>23631</v>
      </c>
      <c r="F105" s="41">
        <f t="shared" ref="F105:F123" si="16">(E105-D105)*$N$1</f>
        <v>10.342000000000001</v>
      </c>
      <c r="G105" s="22">
        <f t="shared" si="10"/>
        <v>40.441608943321</v>
      </c>
      <c r="H105" s="45">
        <f t="shared" si="11"/>
        <v>10.832896589290819</v>
      </c>
      <c r="I105" s="42">
        <f t="shared" si="12"/>
        <v>51.274505532611819</v>
      </c>
      <c r="J105" s="30">
        <f t="shared" si="14"/>
        <v>310</v>
      </c>
      <c r="K105" s="216">
        <v>10</v>
      </c>
      <c r="L105" s="27">
        <f t="shared" si="13"/>
        <v>371.27450553261184</v>
      </c>
    </row>
    <row r="106" spans="1:12" ht="15" customHeight="1" x14ac:dyDescent="0.45">
      <c r="A106" s="294"/>
      <c r="B106" s="5" t="s">
        <v>8</v>
      </c>
      <c r="C106" s="2">
        <v>104</v>
      </c>
      <c r="D106" s="1">
        <v>438861</v>
      </c>
      <c r="E106" s="1">
        <v>438861</v>
      </c>
      <c r="F106" s="41">
        <f t="shared" si="16"/>
        <v>0</v>
      </c>
      <c r="G106" s="22">
        <f t="shared" si="10"/>
        <v>0</v>
      </c>
      <c r="H106" s="45">
        <f t="shared" si="11"/>
        <v>10.832896589290819</v>
      </c>
      <c r="I106" s="42">
        <f t="shared" si="12"/>
        <v>10.832896589290819</v>
      </c>
      <c r="J106" s="30">
        <f t="shared" si="14"/>
        <v>310</v>
      </c>
      <c r="K106" s="216"/>
      <c r="L106" s="27">
        <f t="shared" si="13"/>
        <v>320.83289658929084</v>
      </c>
    </row>
    <row r="107" spans="1:12" ht="15" customHeight="1" x14ac:dyDescent="0.45">
      <c r="A107" s="294"/>
      <c r="B107" s="261" t="s">
        <v>8</v>
      </c>
      <c r="C107" s="259">
        <v>201</v>
      </c>
      <c r="D107" s="1">
        <v>2000</v>
      </c>
      <c r="E107" s="1">
        <v>12000</v>
      </c>
      <c r="F107" s="41">
        <f t="shared" si="16"/>
        <v>10</v>
      </c>
      <c r="G107" s="22">
        <f t="shared" si="10"/>
        <v>39.104243805183714</v>
      </c>
      <c r="H107" s="45">
        <f t="shared" si="11"/>
        <v>10.832896589290819</v>
      </c>
      <c r="I107" s="42">
        <f t="shared" si="12"/>
        <v>49.937140394474532</v>
      </c>
      <c r="J107" s="30">
        <f t="shared" si="14"/>
        <v>310</v>
      </c>
      <c r="K107" s="216"/>
      <c r="L107" s="27">
        <f t="shared" si="13"/>
        <v>359.93714039447451</v>
      </c>
    </row>
    <row r="108" spans="1:12" ht="15" customHeight="1" x14ac:dyDescent="0.45">
      <c r="A108" s="294"/>
      <c r="B108" s="261" t="s">
        <v>8</v>
      </c>
      <c r="C108" s="259">
        <v>202</v>
      </c>
      <c r="D108" s="1">
        <v>22161</v>
      </c>
      <c r="E108" s="1">
        <v>44452</v>
      </c>
      <c r="F108" s="41">
        <f t="shared" si="16"/>
        <v>22.291</v>
      </c>
      <c r="G108" s="22">
        <f t="shared" si="10"/>
        <v>87.167269866135015</v>
      </c>
      <c r="H108" s="45">
        <f t="shared" si="11"/>
        <v>10.832896589290819</v>
      </c>
      <c r="I108" s="42">
        <f t="shared" si="12"/>
        <v>98.000166455425841</v>
      </c>
      <c r="J108" s="30">
        <f t="shared" si="14"/>
        <v>310</v>
      </c>
      <c r="K108" s="216"/>
      <c r="L108" s="27">
        <f t="shared" si="13"/>
        <v>408.00016645542587</v>
      </c>
    </row>
    <row r="109" spans="1:12" ht="15" customHeight="1" x14ac:dyDescent="0.45">
      <c r="A109" s="294"/>
      <c r="B109" s="5" t="s">
        <v>8</v>
      </c>
      <c r="C109" s="2">
        <v>203</v>
      </c>
      <c r="D109" s="1">
        <v>3532809</v>
      </c>
      <c r="E109" s="1">
        <v>3544058</v>
      </c>
      <c r="F109" s="41">
        <f t="shared" si="16"/>
        <v>11.249000000000001</v>
      </c>
      <c r="G109" s="22">
        <f t="shared" si="10"/>
        <v>43.988363856451159</v>
      </c>
      <c r="H109" s="45">
        <f t="shared" si="11"/>
        <v>10.832896589290819</v>
      </c>
      <c r="I109" s="42">
        <f t="shared" si="12"/>
        <v>54.821260445741977</v>
      </c>
      <c r="J109" s="30">
        <f t="shared" si="14"/>
        <v>310</v>
      </c>
      <c r="K109" s="216"/>
      <c r="L109" s="27">
        <f t="shared" si="13"/>
        <v>364.82126044574198</v>
      </c>
    </row>
    <row r="110" spans="1:12" ht="15" customHeight="1" x14ac:dyDescent="0.45">
      <c r="A110" s="294"/>
      <c r="B110" s="5" t="s">
        <v>8</v>
      </c>
      <c r="C110" s="2">
        <v>204</v>
      </c>
      <c r="D110" s="1">
        <v>1835021</v>
      </c>
      <c r="E110" s="1">
        <v>1858942</v>
      </c>
      <c r="F110" s="41">
        <f t="shared" si="16"/>
        <v>23.920999999999999</v>
      </c>
      <c r="G110" s="22">
        <f t="shared" si="10"/>
        <v>93.541261606379962</v>
      </c>
      <c r="H110" s="45">
        <f t="shared" si="11"/>
        <v>10.832896589290819</v>
      </c>
      <c r="I110" s="42">
        <f t="shared" si="12"/>
        <v>104.37415819567079</v>
      </c>
      <c r="J110" s="30">
        <f t="shared" si="14"/>
        <v>310</v>
      </c>
      <c r="K110" s="216"/>
      <c r="L110" s="27">
        <f t="shared" si="13"/>
        <v>414.37415819567082</v>
      </c>
    </row>
    <row r="111" spans="1:12" ht="15" customHeight="1" x14ac:dyDescent="0.45">
      <c r="A111" s="294"/>
      <c r="B111" s="5" t="s">
        <v>8</v>
      </c>
      <c r="C111" s="2">
        <v>301</v>
      </c>
      <c r="D111" s="1">
        <v>3587131</v>
      </c>
      <c r="E111" s="1">
        <v>3599911</v>
      </c>
      <c r="F111" s="41">
        <f t="shared" si="16"/>
        <v>12.780000000000001</v>
      </c>
      <c r="G111" s="22">
        <f t="shared" si="10"/>
        <v>49.975223583024793</v>
      </c>
      <c r="H111" s="45">
        <f t="shared" si="11"/>
        <v>10.832896589290819</v>
      </c>
      <c r="I111" s="42">
        <f t="shared" si="12"/>
        <v>60.808120172315611</v>
      </c>
      <c r="J111" s="30">
        <f t="shared" si="14"/>
        <v>310</v>
      </c>
      <c r="K111" s="216"/>
      <c r="L111" s="27">
        <f t="shared" si="13"/>
        <v>370.80812017231563</v>
      </c>
    </row>
    <row r="112" spans="1:12" ht="15" customHeight="1" x14ac:dyDescent="0.45">
      <c r="A112" s="294"/>
      <c r="B112" s="5" t="s">
        <v>8</v>
      </c>
      <c r="C112" s="2">
        <v>302</v>
      </c>
      <c r="D112" s="1">
        <v>3295501</v>
      </c>
      <c r="E112" s="1">
        <v>3305192</v>
      </c>
      <c r="F112" s="41">
        <f t="shared" si="16"/>
        <v>9.6910000000000007</v>
      </c>
      <c r="G112" s="22">
        <f t="shared" si="10"/>
        <v>37.895922671603543</v>
      </c>
      <c r="H112" s="45">
        <f t="shared" si="11"/>
        <v>10.832896589290819</v>
      </c>
      <c r="I112" s="42">
        <f t="shared" si="12"/>
        <v>48.728819260894362</v>
      </c>
      <c r="J112" s="30">
        <f t="shared" si="14"/>
        <v>310</v>
      </c>
      <c r="K112" s="216"/>
      <c r="L112" s="27">
        <f t="shared" si="13"/>
        <v>358.72881926089434</v>
      </c>
    </row>
    <row r="113" spans="1:12" ht="15" customHeight="1" x14ac:dyDescent="0.45">
      <c r="A113" s="294"/>
      <c r="B113" s="5" t="s">
        <v>8</v>
      </c>
      <c r="C113" s="2">
        <v>303</v>
      </c>
      <c r="D113" s="1">
        <v>3518255</v>
      </c>
      <c r="E113" s="1">
        <v>3545177</v>
      </c>
      <c r="F113" s="41">
        <f t="shared" si="16"/>
        <v>26.922000000000001</v>
      </c>
      <c r="G113" s="22">
        <f t="shared" si="10"/>
        <v>105.27644517231559</v>
      </c>
      <c r="H113" s="45">
        <f t="shared" si="11"/>
        <v>10.832896589290819</v>
      </c>
      <c r="I113" s="42">
        <f t="shared" si="12"/>
        <v>116.1093417616064</v>
      </c>
      <c r="J113" s="30">
        <f t="shared" si="14"/>
        <v>310</v>
      </c>
      <c r="K113" s="216"/>
      <c r="L113" s="27">
        <f t="shared" si="13"/>
        <v>426.1093417616064</v>
      </c>
    </row>
    <row r="114" spans="1:12" ht="15" customHeight="1" x14ac:dyDescent="0.45">
      <c r="A114" s="294"/>
      <c r="B114" s="5" t="s">
        <v>8</v>
      </c>
      <c r="C114" s="2">
        <v>304</v>
      </c>
      <c r="D114" s="1">
        <v>2702051</v>
      </c>
      <c r="E114" s="1">
        <v>2713886</v>
      </c>
      <c r="F114" s="41">
        <f t="shared" si="16"/>
        <v>11.835000000000001</v>
      </c>
      <c r="G114" s="22">
        <f t="shared" si="10"/>
        <v>46.279872543434927</v>
      </c>
      <c r="H114" s="45">
        <f t="shared" si="11"/>
        <v>10.832896589290819</v>
      </c>
      <c r="I114" s="42">
        <f t="shared" si="12"/>
        <v>57.112769132725745</v>
      </c>
      <c r="J114" s="30">
        <f t="shared" si="14"/>
        <v>310</v>
      </c>
      <c r="K114" s="216"/>
      <c r="L114" s="27">
        <f t="shared" si="13"/>
        <v>367.11276913272576</v>
      </c>
    </row>
    <row r="115" spans="1:12" ht="15" customHeight="1" x14ac:dyDescent="0.45">
      <c r="A115" s="294"/>
      <c r="B115" s="5" t="s">
        <v>8</v>
      </c>
      <c r="C115" s="2">
        <v>401</v>
      </c>
      <c r="D115" s="1">
        <v>2716620</v>
      </c>
      <c r="E115" s="1">
        <v>2729676</v>
      </c>
      <c r="F115" s="41">
        <f t="shared" si="16"/>
        <v>13.056000000000001</v>
      </c>
      <c r="G115" s="22">
        <f t="shared" si="10"/>
        <v>51.054500712047862</v>
      </c>
      <c r="H115" s="45">
        <f t="shared" si="11"/>
        <v>10.832896589290819</v>
      </c>
      <c r="I115" s="42">
        <f t="shared" si="12"/>
        <v>61.88739730133868</v>
      </c>
      <c r="J115" s="30">
        <f t="shared" si="14"/>
        <v>310</v>
      </c>
      <c r="K115" s="216"/>
      <c r="L115" s="27">
        <f t="shared" si="13"/>
        <v>371.88739730133869</v>
      </c>
    </row>
    <row r="116" spans="1:12" ht="15" customHeight="1" x14ac:dyDescent="0.45">
      <c r="A116" s="294"/>
      <c r="B116" s="261" t="s">
        <v>8</v>
      </c>
      <c r="C116" s="259">
        <v>402</v>
      </c>
      <c r="D116" s="1">
        <v>2222</v>
      </c>
      <c r="E116" s="1">
        <v>2727</v>
      </c>
      <c r="F116" s="41">
        <f t="shared" si="16"/>
        <v>0.505</v>
      </c>
      <c r="G116" s="22">
        <f t="shared" si="10"/>
        <v>1.9747643121617775</v>
      </c>
      <c r="H116" s="45">
        <f t="shared" si="11"/>
        <v>10.832896589290819</v>
      </c>
      <c r="I116" s="42">
        <f t="shared" si="12"/>
        <v>12.807660901452596</v>
      </c>
      <c r="J116" s="30">
        <f t="shared" si="14"/>
        <v>310</v>
      </c>
      <c r="K116" s="216"/>
      <c r="L116" s="27">
        <f t="shared" si="13"/>
        <v>322.80766090145261</v>
      </c>
    </row>
    <row r="117" spans="1:12" ht="15" customHeight="1" x14ac:dyDescent="0.45">
      <c r="A117" s="294"/>
      <c r="B117" s="5" t="s">
        <v>8</v>
      </c>
      <c r="C117" s="2">
        <v>403</v>
      </c>
      <c r="D117" s="1">
        <v>525648</v>
      </c>
      <c r="E117" s="1">
        <v>526585</v>
      </c>
      <c r="F117" s="41">
        <f t="shared" si="16"/>
        <v>0.93700000000000006</v>
      </c>
      <c r="G117" s="22">
        <f t="shared" si="10"/>
        <v>3.6640676445457143</v>
      </c>
      <c r="H117" s="45">
        <f t="shared" si="11"/>
        <v>10.832896589290819</v>
      </c>
      <c r="I117" s="42">
        <f t="shared" si="12"/>
        <v>14.496964233836533</v>
      </c>
      <c r="J117" s="30">
        <f t="shared" si="14"/>
        <v>310</v>
      </c>
      <c r="K117" s="216"/>
      <c r="L117" s="27">
        <f t="shared" si="13"/>
        <v>324.49696423383654</v>
      </c>
    </row>
    <row r="118" spans="1:12" ht="15" customHeight="1" x14ac:dyDescent="0.45">
      <c r="A118" s="294"/>
      <c r="B118" s="5" t="s">
        <v>8</v>
      </c>
      <c r="C118" s="2">
        <v>404</v>
      </c>
      <c r="D118" s="1">
        <v>2652828</v>
      </c>
      <c r="E118" s="1">
        <v>2654117</v>
      </c>
      <c r="F118" s="41">
        <f t="shared" si="16"/>
        <v>1.2889999999999999</v>
      </c>
      <c r="G118" s="22">
        <f t="shared" si="10"/>
        <v>5.0405370264881801</v>
      </c>
      <c r="H118" s="45">
        <f t="shared" si="11"/>
        <v>10.832896589290819</v>
      </c>
      <c r="I118" s="42">
        <f t="shared" si="12"/>
        <v>15.873433615779</v>
      </c>
      <c r="J118" s="30">
        <f t="shared" si="14"/>
        <v>310</v>
      </c>
      <c r="K118" s="216">
        <v>10</v>
      </c>
      <c r="L118" s="27">
        <f t="shared" si="13"/>
        <v>335.87343361577899</v>
      </c>
    </row>
    <row r="119" spans="1:12" ht="15" customHeight="1" x14ac:dyDescent="0.45">
      <c r="A119" s="294"/>
      <c r="B119" s="5" t="s">
        <v>8</v>
      </c>
      <c r="C119" s="2">
        <v>501</v>
      </c>
      <c r="D119" s="1">
        <v>2658572</v>
      </c>
      <c r="E119" s="1">
        <v>2677361</v>
      </c>
      <c r="F119" s="41">
        <f t="shared" si="16"/>
        <v>18.789000000000001</v>
      </c>
      <c r="G119" s="22">
        <f t="shared" si="10"/>
        <v>73.472963685559691</v>
      </c>
      <c r="H119" s="45">
        <f t="shared" si="11"/>
        <v>10.832896589290819</v>
      </c>
      <c r="I119" s="42">
        <f t="shared" si="12"/>
        <v>84.305860274850517</v>
      </c>
      <c r="J119" s="30">
        <f t="shared" si="14"/>
        <v>310</v>
      </c>
      <c r="K119" s="216"/>
      <c r="L119" s="27">
        <f t="shared" si="13"/>
        <v>394.30586027485049</v>
      </c>
    </row>
    <row r="120" spans="1:12" ht="15" customHeight="1" x14ac:dyDescent="0.45">
      <c r="A120" s="294"/>
      <c r="B120" s="5" t="s">
        <v>8</v>
      </c>
      <c r="C120" s="2">
        <v>502</v>
      </c>
      <c r="D120" s="1">
        <v>5655217</v>
      </c>
      <c r="E120" s="1">
        <v>5693560</v>
      </c>
      <c r="F120" s="41">
        <f t="shared" si="16"/>
        <v>38.343000000000004</v>
      </c>
      <c r="G120" s="22">
        <f t="shared" si="10"/>
        <v>149.93740202221593</v>
      </c>
      <c r="H120" s="45">
        <f t="shared" si="11"/>
        <v>10.832896589290819</v>
      </c>
      <c r="I120" s="42">
        <f t="shared" si="12"/>
        <v>160.77029861150675</v>
      </c>
      <c r="J120" s="30">
        <f t="shared" si="14"/>
        <v>310</v>
      </c>
      <c r="K120" s="216"/>
      <c r="L120" s="27">
        <f t="shared" si="13"/>
        <v>470.77029861150675</v>
      </c>
    </row>
    <row r="121" spans="1:12" ht="15" customHeight="1" x14ac:dyDescent="0.45">
      <c r="A121" s="294"/>
      <c r="B121" s="261" t="s">
        <v>8</v>
      </c>
      <c r="C121" s="259">
        <v>503</v>
      </c>
      <c r="D121" s="1">
        <v>12792</v>
      </c>
      <c r="E121" s="1">
        <v>28513</v>
      </c>
      <c r="F121" s="41">
        <f t="shared" si="16"/>
        <v>15.721</v>
      </c>
      <c r="G121" s="22">
        <f t="shared" si="10"/>
        <v>61.475781686129316</v>
      </c>
      <c r="H121" s="45">
        <f t="shared" si="11"/>
        <v>10.832896589290819</v>
      </c>
      <c r="I121" s="42">
        <f t="shared" si="12"/>
        <v>72.308678275420135</v>
      </c>
      <c r="J121" s="30">
        <f t="shared" si="14"/>
        <v>310</v>
      </c>
      <c r="K121" s="216"/>
      <c r="L121" s="27">
        <f t="shared" si="13"/>
        <v>382.30867827542011</v>
      </c>
    </row>
    <row r="122" spans="1:12" ht="15.75" customHeight="1" x14ac:dyDescent="0.45">
      <c r="A122" s="294"/>
      <c r="B122" s="5" t="s">
        <v>8</v>
      </c>
      <c r="C122" s="2">
        <v>504</v>
      </c>
      <c r="D122" s="1">
        <v>4151171</v>
      </c>
      <c r="E122" s="1">
        <v>4192174</v>
      </c>
      <c r="F122" s="41">
        <f t="shared" si="16"/>
        <v>41.003</v>
      </c>
      <c r="G122" s="22">
        <f t="shared" si="10"/>
        <v>160.33913087439478</v>
      </c>
      <c r="H122" s="45">
        <f t="shared" si="11"/>
        <v>10.832896589290819</v>
      </c>
      <c r="I122" s="42">
        <f t="shared" si="12"/>
        <v>171.17202746368559</v>
      </c>
      <c r="J122" s="30">
        <f t="shared" si="14"/>
        <v>310</v>
      </c>
      <c r="K122" s="216"/>
      <c r="L122" s="27">
        <f t="shared" si="13"/>
        <v>481.17202746368559</v>
      </c>
    </row>
    <row r="123" spans="1:12" ht="15" customHeight="1" x14ac:dyDescent="0.45">
      <c r="A123" s="293"/>
      <c r="B123" s="5" t="s">
        <v>9</v>
      </c>
      <c r="C123" s="2">
        <v>101</v>
      </c>
      <c r="D123" s="1">
        <v>2896049</v>
      </c>
      <c r="E123" s="1">
        <v>2908047</v>
      </c>
      <c r="F123" s="41">
        <f t="shared" si="16"/>
        <v>11.998000000000001</v>
      </c>
      <c r="G123" s="22">
        <f t="shared" si="10"/>
        <v>46.917271717459421</v>
      </c>
      <c r="H123" s="45">
        <f t="shared" si="11"/>
        <v>10.832896589290819</v>
      </c>
      <c r="I123" s="42">
        <f t="shared" si="12"/>
        <v>57.75016830675024</v>
      </c>
      <c r="J123" s="30">
        <f t="shared" si="14"/>
        <v>310</v>
      </c>
      <c r="K123" s="216"/>
      <c r="L123" s="27">
        <f t="shared" si="13"/>
        <v>367.75016830675025</v>
      </c>
    </row>
    <row r="124" spans="1:12" ht="15" customHeight="1" x14ac:dyDescent="0.45">
      <c r="A124" s="293"/>
      <c r="B124" s="5" t="s">
        <v>9</v>
      </c>
      <c r="C124" s="2">
        <v>102</v>
      </c>
      <c r="D124" s="1">
        <v>21167</v>
      </c>
      <c r="E124" s="1">
        <v>21378</v>
      </c>
      <c r="F124" s="41">
        <f>(E124-D124)*0.01</f>
        <v>2.11</v>
      </c>
      <c r="G124" s="22">
        <f>MMULT($G$1,1/$F$183)*F124</f>
        <v>8.250995442893764</v>
      </c>
      <c r="H124" s="45">
        <f t="shared" si="11"/>
        <v>10.832896589290819</v>
      </c>
      <c r="I124" s="42">
        <f t="shared" si="12"/>
        <v>19.083892032184583</v>
      </c>
      <c r="J124" s="30">
        <f t="shared" si="14"/>
        <v>310</v>
      </c>
      <c r="K124" s="216"/>
      <c r="L124" s="27">
        <f t="shared" si="13"/>
        <v>329.08389203218456</v>
      </c>
    </row>
    <row r="125" spans="1:12" ht="15" customHeight="1" x14ac:dyDescent="0.45">
      <c r="A125" s="293"/>
      <c r="B125" s="5" t="s">
        <v>9</v>
      </c>
      <c r="C125" s="2">
        <v>103</v>
      </c>
      <c r="D125" s="1">
        <v>2779034</v>
      </c>
      <c r="E125" s="1">
        <v>2796195</v>
      </c>
      <c r="F125" s="41">
        <f t="shared" ref="F125:F158" si="17">(E125-D125)*$N$1</f>
        <v>17.161000000000001</v>
      </c>
      <c r="G125" s="22">
        <f t="shared" si="10"/>
        <v>67.106792794075773</v>
      </c>
      <c r="H125" s="45">
        <f t="shared" si="11"/>
        <v>10.832896589290819</v>
      </c>
      <c r="I125" s="42">
        <f t="shared" si="12"/>
        <v>77.939689383366584</v>
      </c>
      <c r="J125" s="30">
        <f t="shared" si="14"/>
        <v>310</v>
      </c>
      <c r="K125" s="216"/>
      <c r="L125" s="27">
        <f t="shared" si="13"/>
        <v>387.93968938336661</v>
      </c>
    </row>
    <row r="126" spans="1:12" ht="15" customHeight="1" x14ac:dyDescent="0.45">
      <c r="A126" s="293"/>
      <c r="B126" s="5" t="s">
        <v>9</v>
      </c>
      <c r="C126" s="2">
        <v>104</v>
      </c>
      <c r="D126" s="1">
        <v>2878331</v>
      </c>
      <c r="E126" s="1">
        <v>2878404</v>
      </c>
      <c r="F126" s="41">
        <f t="shared" si="17"/>
        <v>7.2999999999999995E-2</v>
      </c>
      <c r="G126" s="22">
        <f t="shared" si="10"/>
        <v>0.28546097977784107</v>
      </c>
      <c r="H126" s="45">
        <f t="shared" si="11"/>
        <v>10.832896589290819</v>
      </c>
      <c r="I126" s="42">
        <f t="shared" si="12"/>
        <v>11.11835756906866</v>
      </c>
      <c r="J126" s="30">
        <f t="shared" si="14"/>
        <v>310</v>
      </c>
      <c r="K126" s="216"/>
      <c r="L126" s="27">
        <f t="shared" si="13"/>
        <v>321.11835756906868</v>
      </c>
    </row>
    <row r="127" spans="1:12" ht="15" customHeight="1" x14ac:dyDescent="0.45">
      <c r="A127" s="293"/>
      <c r="B127" s="5" t="s">
        <v>9</v>
      </c>
      <c r="C127" s="2">
        <v>201</v>
      </c>
      <c r="D127" s="1">
        <v>2555841</v>
      </c>
      <c r="E127" s="1">
        <v>2567452</v>
      </c>
      <c r="F127" s="41">
        <f t="shared" si="17"/>
        <v>11.611000000000001</v>
      </c>
      <c r="G127" s="22">
        <f t="shared" si="10"/>
        <v>45.403937482198813</v>
      </c>
      <c r="H127" s="45">
        <f t="shared" si="11"/>
        <v>10.832896589290819</v>
      </c>
      <c r="I127" s="42">
        <f t="shared" si="12"/>
        <v>56.236834071489632</v>
      </c>
      <c r="J127" s="30">
        <f t="shared" si="14"/>
        <v>310</v>
      </c>
      <c r="K127" s="216"/>
      <c r="L127" s="27">
        <f t="shared" si="13"/>
        <v>366.23683407148962</v>
      </c>
    </row>
    <row r="128" spans="1:12" ht="15" customHeight="1" x14ac:dyDescent="0.45">
      <c r="A128" s="293"/>
      <c r="B128" s="5" t="s">
        <v>9</v>
      </c>
      <c r="C128" s="2">
        <v>202</v>
      </c>
      <c r="D128" s="1">
        <v>4673732</v>
      </c>
      <c r="E128" s="1">
        <v>4684711</v>
      </c>
      <c r="F128" s="41">
        <f t="shared" si="17"/>
        <v>10.979000000000001</v>
      </c>
      <c r="G128" s="22">
        <f t="shared" si="10"/>
        <v>42.932549273711203</v>
      </c>
      <c r="H128" s="45">
        <f t="shared" si="11"/>
        <v>10.832896589290819</v>
      </c>
      <c r="I128" s="42">
        <f t="shared" si="12"/>
        <v>53.765445863002022</v>
      </c>
      <c r="J128" s="30">
        <f t="shared" si="14"/>
        <v>310</v>
      </c>
      <c r="K128" s="216"/>
      <c r="L128" s="27">
        <f t="shared" si="13"/>
        <v>363.76544586300201</v>
      </c>
    </row>
    <row r="129" spans="1:12" ht="15" customHeight="1" x14ac:dyDescent="0.45">
      <c r="A129" s="293"/>
      <c r="B129" s="5" t="s">
        <v>9</v>
      </c>
      <c r="C129" s="2">
        <v>203</v>
      </c>
      <c r="D129" s="1">
        <v>2041615</v>
      </c>
      <c r="E129" s="1">
        <v>2043951</v>
      </c>
      <c r="F129" s="41">
        <f t="shared" si="17"/>
        <v>2.3359999999999999</v>
      </c>
      <c r="G129" s="22">
        <f t="shared" si="10"/>
        <v>9.1347513528909143</v>
      </c>
      <c r="H129" s="45">
        <f t="shared" si="11"/>
        <v>10.832896589290819</v>
      </c>
      <c r="I129" s="42">
        <f t="shared" si="12"/>
        <v>19.967647942181735</v>
      </c>
      <c r="J129" s="30">
        <f t="shared" si="14"/>
        <v>310</v>
      </c>
      <c r="K129" s="216"/>
      <c r="L129" s="27">
        <f t="shared" si="13"/>
        <v>329.96764794218171</v>
      </c>
    </row>
    <row r="130" spans="1:12" ht="15" customHeight="1" x14ac:dyDescent="0.45">
      <c r="A130" s="293"/>
      <c r="B130" s="5" t="s">
        <v>9</v>
      </c>
      <c r="C130" s="2">
        <v>204</v>
      </c>
      <c r="D130" s="1">
        <v>2878446</v>
      </c>
      <c r="E130" s="1">
        <v>2887178</v>
      </c>
      <c r="F130" s="41">
        <f t="shared" si="17"/>
        <v>8.7319999999999993</v>
      </c>
      <c r="G130" s="22">
        <f t="shared" si="10"/>
        <v>34.145825690686415</v>
      </c>
      <c r="H130" s="45">
        <f t="shared" si="11"/>
        <v>10.832896589290819</v>
      </c>
      <c r="I130" s="42">
        <f t="shared" si="12"/>
        <v>44.978722279977234</v>
      </c>
      <c r="J130" s="30">
        <f t="shared" si="14"/>
        <v>310</v>
      </c>
      <c r="K130" s="216"/>
      <c r="L130" s="27">
        <f t="shared" si="13"/>
        <v>354.97872227997721</v>
      </c>
    </row>
    <row r="131" spans="1:12" ht="15" customHeight="1" x14ac:dyDescent="0.45">
      <c r="A131" s="293"/>
      <c r="B131" s="5" t="s">
        <v>9</v>
      </c>
      <c r="C131" s="2">
        <v>301</v>
      </c>
      <c r="D131" s="1">
        <v>2911289</v>
      </c>
      <c r="E131" s="1">
        <v>2931914</v>
      </c>
      <c r="F131" s="41">
        <f t="shared" si="17"/>
        <v>20.625</v>
      </c>
      <c r="G131" s="22">
        <f t="shared" si="10"/>
        <v>80.652502848191403</v>
      </c>
      <c r="H131" s="45">
        <f t="shared" si="11"/>
        <v>10.832896589290819</v>
      </c>
      <c r="I131" s="42">
        <f t="shared" si="12"/>
        <v>91.485399437482215</v>
      </c>
      <c r="J131" s="30">
        <f t="shared" si="14"/>
        <v>310</v>
      </c>
      <c r="K131" s="216"/>
      <c r="L131" s="27">
        <f t="shared" si="13"/>
        <v>401.48539943748222</v>
      </c>
    </row>
    <row r="132" spans="1:12" ht="15" customHeight="1" x14ac:dyDescent="0.45">
      <c r="A132" s="293"/>
      <c r="B132" s="5" t="s">
        <v>9</v>
      </c>
      <c r="C132" s="2">
        <v>302</v>
      </c>
      <c r="D132" s="1">
        <v>1847762</v>
      </c>
      <c r="E132" s="1">
        <v>1855649</v>
      </c>
      <c r="F132" s="41">
        <f t="shared" si="17"/>
        <v>7.8870000000000005</v>
      </c>
      <c r="G132" s="22">
        <f t="shared" ref="G132:G182" si="18">MMULT($G$1,1/$F$183)*F132</f>
        <v>30.841517089148397</v>
      </c>
      <c r="H132" s="45">
        <f t="shared" ref="H132:H182" si="19">MMULT($H$1,1/180)</f>
        <v>10.832896589290819</v>
      </c>
      <c r="I132" s="42">
        <f t="shared" ref="I132:I182" si="20">SUM(G132,H132)</f>
        <v>41.674413678439215</v>
      </c>
      <c r="J132" s="30">
        <f t="shared" si="14"/>
        <v>310</v>
      </c>
      <c r="K132" s="216"/>
      <c r="L132" s="27">
        <f t="shared" ref="L132:L182" si="21">SUM(I132,J132,K132)</f>
        <v>351.67441367843924</v>
      </c>
    </row>
    <row r="133" spans="1:12" ht="15" customHeight="1" x14ac:dyDescent="0.45">
      <c r="A133" s="293"/>
      <c r="B133" s="5" t="s">
        <v>9</v>
      </c>
      <c r="C133" s="2">
        <v>303</v>
      </c>
      <c r="D133" s="1">
        <v>3353535</v>
      </c>
      <c r="E133" s="1">
        <v>3368031</v>
      </c>
      <c r="F133" s="41">
        <f t="shared" si="17"/>
        <v>14.496</v>
      </c>
      <c r="G133" s="22">
        <f t="shared" si="18"/>
        <v>56.685511819994311</v>
      </c>
      <c r="H133" s="45">
        <f t="shared" si="19"/>
        <v>10.832896589290819</v>
      </c>
      <c r="I133" s="42">
        <f t="shared" si="20"/>
        <v>67.518408409285129</v>
      </c>
      <c r="J133" s="30">
        <f t="shared" ref="J133:J182" si="22">SUM($J$3)</f>
        <v>310</v>
      </c>
      <c r="K133" s="216"/>
      <c r="L133" s="27">
        <f t="shared" si="21"/>
        <v>377.51840840928514</v>
      </c>
    </row>
    <row r="134" spans="1:12" ht="15" customHeight="1" x14ac:dyDescent="0.45">
      <c r="A134" s="293"/>
      <c r="B134" s="5" t="s">
        <v>9</v>
      </c>
      <c r="C134" s="2">
        <v>304</v>
      </c>
      <c r="D134" s="1">
        <v>3895311</v>
      </c>
      <c r="E134" s="1">
        <v>3910100</v>
      </c>
      <c r="F134" s="41">
        <f t="shared" si="17"/>
        <v>14.789</v>
      </c>
      <c r="G134" s="22">
        <f t="shared" si="18"/>
        <v>57.831266163486191</v>
      </c>
      <c r="H134" s="45">
        <f t="shared" si="19"/>
        <v>10.832896589290819</v>
      </c>
      <c r="I134" s="42">
        <f t="shared" si="20"/>
        <v>68.664162752777003</v>
      </c>
      <c r="J134" s="30">
        <f t="shared" si="22"/>
        <v>310</v>
      </c>
      <c r="K134" s="216"/>
      <c r="L134" s="27">
        <f t="shared" si="21"/>
        <v>378.66416275277697</v>
      </c>
    </row>
    <row r="135" spans="1:12" ht="15" customHeight="1" x14ac:dyDescent="0.45">
      <c r="A135" s="293"/>
      <c r="B135" s="5" t="s">
        <v>9</v>
      </c>
      <c r="C135" s="2">
        <v>401</v>
      </c>
      <c r="D135" s="1">
        <v>1886970</v>
      </c>
      <c r="E135" s="1">
        <v>1888982</v>
      </c>
      <c r="F135" s="41">
        <f t="shared" si="17"/>
        <v>2.012</v>
      </c>
      <c r="G135" s="22">
        <f t="shared" si="18"/>
        <v>7.8677738536029631</v>
      </c>
      <c r="H135" s="45">
        <f t="shared" si="19"/>
        <v>10.832896589290819</v>
      </c>
      <c r="I135" s="42">
        <f t="shared" si="20"/>
        <v>18.700670442893781</v>
      </c>
      <c r="J135" s="30">
        <f t="shared" si="22"/>
        <v>310</v>
      </c>
      <c r="K135" s="216"/>
      <c r="L135" s="27">
        <f t="shared" si="21"/>
        <v>328.7006704428938</v>
      </c>
    </row>
    <row r="136" spans="1:12" ht="15" customHeight="1" x14ac:dyDescent="0.45">
      <c r="A136" s="293"/>
      <c r="B136" s="5" t="s">
        <v>9</v>
      </c>
      <c r="C136" s="2">
        <v>402</v>
      </c>
      <c r="D136" s="1">
        <v>2010313</v>
      </c>
      <c r="E136" s="1">
        <v>2010323</v>
      </c>
      <c r="F136" s="41">
        <f t="shared" si="17"/>
        <v>0.01</v>
      </c>
      <c r="G136" s="22">
        <f t="shared" si="18"/>
        <v>3.9104243805183715E-2</v>
      </c>
      <c r="H136" s="45">
        <f t="shared" si="19"/>
        <v>10.832896589290819</v>
      </c>
      <c r="I136" s="42">
        <f t="shared" si="20"/>
        <v>10.872000833096003</v>
      </c>
      <c r="J136" s="30">
        <f t="shared" si="22"/>
        <v>310</v>
      </c>
      <c r="K136" s="216"/>
      <c r="L136" s="27">
        <f t="shared" si="21"/>
        <v>320.87200083309602</v>
      </c>
    </row>
    <row r="137" spans="1:12" ht="15" customHeight="1" x14ac:dyDescent="0.45">
      <c r="A137" s="293"/>
      <c r="B137" s="5" t="s">
        <v>9</v>
      </c>
      <c r="C137" s="2">
        <v>403</v>
      </c>
      <c r="D137" s="1">
        <v>4363736</v>
      </c>
      <c r="E137" s="1">
        <v>4393380</v>
      </c>
      <c r="F137" s="41">
        <f t="shared" si="17"/>
        <v>29.644000000000002</v>
      </c>
      <c r="G137" s="22">
        <f t="shared" si="18"/>
        <v>115.92062033608661</v>
      </c>
      <c r="H137" s="45">
        <f t="shared" si="19"/>
        <v>10.832896589290819</v>
      </c>
      <c r="I137" s="42">
        <f t="shared" si="20"/>
        <v>126.75351692537743</v>
      </c>
      <c r="J137" s="30">
        <f t="shared" si="22"/>
        <v>310</v>
      </c>
      <c r="K137" s="216"/>
      <c r="L137" s="27">
        <f t="shared" si="21"/>
        <v>436.75351692537743</v>
      </c>
    </row>
    <row r="138" spans="1:12" ht="15" customHeight="1" x14ac:dyDescent="0.45">
      <c r="A138" s="293"/>
      <c r="B138" s="5" t="s">
        <v>9</v>
      </c>
      <c r="C138" s="2">
        <v>404</v>
      </c>
      <c r="D138" s="1">
        <v>2372975</v>
      </c>
      <c r="E138" s="1">
        <v>2390648</v>
      </c>
      <c r="F138" s="41">
        <f t="shared" si="17"/>
        <v>17.673000000000002</v>
      </c>
      <c r="G138" s="22">
        <f t="shared" si="18"/>
        <v>69.108930076901188</v>
      </c>
      <c r="H138" s="45">
        <f t="shared" si="19"/>
        <v>10.832896589290819</v>
      </c>
      <c r="I138" s="42">
        <f t="shared" si="20"/>
        <v>79.941826666192014</v>
      </c>
      <c r="J138" s="30">
        <f t="shared" si="22"/>
        <v>310</v>
      </c>
      <c r="K138" s="216"/>
      <c r="L138" s="27">
        <f t="shared" si="21"/>
        <v>389.94182666619201</v>
      </c>
    </row>
    <row r="139" spans="1:12" ht="15" customHeight="1" x14ac:dyDescent="0.45">
      <c r="A139" s="293"/>
      <c r="B139" s="5" t="s">
        <v>9</v>
      </c>
      <c r="C139" s="2">
        <v>501</v>
      </c>
      <c r="D139" s="1">
        <v>2990328</v>
      </c>
      <c r="E139" s="1">
        <v>3011884</v>
      </c>
      <c r="F139" s="41">
        <f t="shared" si="17"/>
        <v>21.556000000000001</v>
      </c>
      <c r="G139" s="22">
        <f t="shared" si="18"/>
        <v>84.293107946454015</v>
      </c>
      <c r="H139" s="45">
        <f t="shared" si="19"/>
        <v>10.832896589290819</v>
      </c>
      <c r="I139" s="42">
        <f t="shared" si="20"/>
        <v>95.12600453574484</v>
      </c>
      <c r="J139" s="30">
        <f t="shared" si="22"/>
        <v>310</v>
      </c>
      <c r="K139" s="216"/>
      <c r="L139" s="27">
        <f t="shared" si="21"/>
        <v>405.12600453574487</v>
      </c>
    </row>
    <row r="140" spans="1:12" ht="15" customHeight="1" x14ac:dyDescent="0.45">
      <c r="A140" s="293"/>
      <c r="B140" s="5" t="s">
        <v>9</v>
      </c>
      <c r="C140" s="2">
        <v>502</v>
      </c>
      <c r="D140" s="1">
        <v>2987803</v>
      </c>
      <c r="E140" s="1">
        <v>2993032</v>
      </c>
      <c r="F140" s="41">
        <f t="shared" si="17"/>
        <v>5.2290000000000001</v>
      </c>
      <c r="G140" s="22">
        <f t="shared" si="18"/>
        <v>20.447609085730566</v>
      </c>
      <c r="H140" s="45">
        <f t="shared" si="19"/>
        <v>10.832896589290819</v>
      </c>
      <c r="I140" s="42">
        <f t="shared" si="20"/>
        <v>31.280505675021384</v>
      </c>
      <c r="J140" s="30">
        <f t="shared" si="22"/>
        <v>310</v>
      </c>
      <c r="K140" s="216"/>
      <c r="L140" s="27">
        <f t="shared" si="21"/>
        <v>341.2805056750214</v>
      </c>
    </row>
    <row r="141" spans="1:12" ht="15" customHeight="1" x14ac:dyDescent="0.45">
      <c r="A141" s="293"/>
      <c r="B141" s="5" t="s">
        <v>9</v>
      </c>
      <c r="C141" s="2">
        <v>503</v>
      </c>
      <c r="D141" s="1">
        <v>2967285</v>
      </c>
      <c r="E141" s="1">
        <v>2971394</v>
      </c>
      <c r="F141" s="41">
        <f t="shared" si="17"/>
        <v>4.109</v>
      </c>
      <c r="G141" s="22">
        <f t="shared" si="18"/>
        <v>16.067933779549989</v>
      </c>
      <c r="H141" s="45">
        <f t="shared" si="19"/>
        <v>10.832896589290819</v>
      </c>
      <c r="I141" s="42">
        <f t="shared" si="20"/>
        <v>26.900830368840808</v>
      </c>
      <c r="J141" s="30">
        <f t="shared" si="22"/>
        <v>310</v>
      </c>
      <c r="K141" s="216"/>
      <c r="L141" s="27">
        <f>SUM(I141,J141,K141)</f>
        <v>336.90083036884079</v>
      </c>
    </row>
    <row r="142" spans="1:12" ht="15.75" customHeight="1" x14ac:dyDescent="0.45">
      <c r="A142" s="293"/>
      <c r="B142" s="5" t="s">
        <v>9</v>
      </c>
      <c r="C142" s="2">
        <v>504</v>
      </c>
      <c r="D142" s="1">
        <v>3035656</v>
      </c>
      <c r="E142" s="1">
        <v>3041482</v>
      </c>
      <c r="F142" s="41">
        <f t="shared" si="17"/>
        <v>5.8260000000000005</v>
      </c>
      <c r="G142" s="22">
        <f t="shared" si="18"/>
        <v>22.782132440900035</v>
      </c>
      <c r="H142" s="45">
        <f t="shared" si="19"/>
        <v>10.832896589290819</v>
      </c>
      <c r="I142" s="42">
        <f t="shared" si="20"/>
        <v>33.615029030190854</v>
      </c>
      <c r="J142" s="30">
        <f t="shared" si="22"/>
        <v>310</v>
      </c>
      <c r="K142" s="216"/>
      <c r="L142" s="27">
        <f t="shared" si="21"/>
        <v>343.61502903019084</v>
      </c>
    </row>
    <row r="143" spans="1:12" x14ac:dyDescent="0.45">
      <c r="A143" s="294"/>
      <c r="B143" s="5" t="s">
        <v>10</v>
      </c>
      <c r="C143" s="2">
        <v>101</v>
      </c>
      <c r="D143" s="1">
        <v>3610473</v>
      </c>
      <c r="E143" s="1">
        <v>3627677</v>
      </c>
      <c r="F143" s="41">
        <f t="shared" si="17"/>
        <v>17.204000000000001</v>
      </c>
      <c r="G143" s="22">
        <f t="shared" si="18"/>
        <v>67.274941042438059</v>
      </c>
      <c r="H143" s="45">
        <f t="shared" si="19"/>
        <v>10.832896589290819</v>
      </c>
      <c r="I143" s="42">
        <f t="shared" si="20"/>
        <v>78.10783763172887</v>
      </c>
      <c r="J143" s="30">
        <f t="shared" si="22"/>
        <v>310</v>
      </c>
      <c r="K143" s="216"/>
      <c r="L143" s="27">
        <f t="shared" si="21"/>
        <v>388.1078376317289</v>
      </c>
    </row>
    <row r="144" spans="1:12" x14ac:dyDescent="0.45">
      <c r="A144" s="294"/>
      <c r="B144" s="5" t="s">
        <v>10</v>
      </c>
      <c r="C144" s="2">
        <v>102</v>
      </c>
      <c r="D144" s="1">
        <v>4005844</v>
      </c>
      <c r="E144" s="1">
        <v>4016291</v>
      </c>
      <c r="F144" s="41">
        <f t="shared" si="17"/>
        <v>10.447000000000001</v>
      </c>
      <c r="G144" s="22">
        <f t="shared" si="18"/>
        <v>40.852203503275426</v>
      </c>
      <c r="H144" s="45">
        <f t="shared" si="19"/>
        <v>10.832896589290819</v>
      </c>
      <c r="I144" s="42">
        <f t="shared" si="20"/>
        <v>51.685100092566245</v>
      </c>
      <c r="J144" s="30">
        <f t="shared" si="22"/>
        <v>310</v>
      </c>
      <c r="K144" s="216"/>
      <c r="L144" s="27">
        <f t="shared" si="21"/>
        <v>361.68510009256624</v>
      </c>
    </row>
    <row r="145" spans="1:12" x14ac:dyDescent="0.45">
      <c r="A145" s="294"/>
      <c r="B145" s="5" t="s">
        <v>10</v>
      </c>
      <c r="C145" s="2">
        <v>103</v>
      </c>
      <c r="D145" s="1">
        <v>3909474</v>
      </c>
      <c r="E145" s="1">
        <v>3922263</v>
      </c>
      <c r="F145" s="41">
        <f t="shared" si="17"/>
        <v>12.789</v>
      </c>
      <c r="G145" s="22">
        <f t="shared" si="18"/>
        <v>50.010417402449448</v>
      </c>
      <c r="H145" s="45">
        <f t="shared" si="19"/>
        <v>10.832896589290819</v>
      </c>
      <c r="I145" s="42">
        <f t="shared" si="20"/>
        <v>60.843313991740267</v>
      </c>
      <c r="J145" s="30">
        <f t="shared" si="22"/>
        <v>310</v>
      </c>
      <c r="K145" s="216"/>
      <c r="L145" s="27">
        <f t="shared" si="21"/>
        <v>370.84331399174027</v>
      </c>
    </row>
    <row r="146" spans="1:12" x14ac:dyDescent="0.45">
      <c r="A146" s="294"/>
      <c r="B146" s="5" t="s">
        <v>10</v>
      </c>
      <c r="C146" s="2">
        <v>104</v>
      </c>
      <c r="D146" s="1">
        <v>2891344</v>
      </c>
      <c r="E146" s="1">
        <v>2901898</v>
      </c>
      <c r="F146" s="41">
        <f t="shared" si="17"/>
        <v>10.554</v>
      </c>
      <c r="G146" s="22">
        <f t="shared" si="18"/>
        <v>41.270618911990894</v>
      </c>
      <c r="H146" s="45">
        <f t="shared" si="19"/>
        <v>10.832896589290819</v>
      </c>
      <c r="I146" s="42">
        <f t="shared" si="20"/>
        <v>52.103515501281713</v>
      </c>
      <c r="J146" s="30">
        <f t="shared" si="22"/>
        <v>310</v>
      </c>
      <c r="K146" s="216"/>
      <c r="L146" s="27">
        <f t="shared" si="21"/>
        <v>362.10351550128172</v>
      </c>
    </row>
    <row r="147" spans="1:12" x14ac:dyDescent="0.45">
      <c r="A147" s="294"/>
      <c r="B147" s="5" t="s">
        <v>10</v>
      </c>
      <c r="C147" s="2">
        <v>201</v>
      </c>
      <c r="D147" s="1">
        <v>5135594</v>
      </c>
      <c r="E147" s="1">
        <v>5184542</v>
      </c>
      <c r="F147" s="41">
        <f t="shared" si="17"/>
        <v>48.948</v>
      </c>
      <c r="G147" s="22">
        <f t="shared" si="18"/>
        <v>191.40745257761324</v>
      </c>
      <c r="H147" s="45">
        <f t="shared" si="19"/>
        <v>10.832896589290819</v>
      </c>
      <c r="I147" s="42">
        <f t="shared" si="20"/>
        <v>202.24034916690405</v>
      </c>
      <c r="J147" s="30">
        <f t="shared" si="22"/>
        <v>310</v>
      </c>
      <c r="K147" s="216"/>
      <c r="L147" s="27">
        <f t="shared" si="21"/>
        <v>512.24034916690402</v>
      </c>
    </row>
    <row r="148" spans="1:12" x14ac:dyDescent="0.45">
      <c r="A148" s="294"/>
      <c r="B148" s="5" t="s">
        <v>10</v>
      </c>
      <c r="C148" s="2">
        <v>202</v>
      </c>
      <c r="D148" s="1">
        <v>3347404</v>
      </c>
      <c r="E148" s="1">
        <v>3366747</v>
      </c>
      <c r="F148" s="41">
        <f t="shared" si="17"/>
        <v>19.343</v>
      </c>
      <c r="G148" s="22">
        <f t="shared" si="18"/>
        <v>75.639338792366857</v>
      </c>
      <c r="H148" s="45">
        <f t="shared" si="19"/>
        <v>10.832896589290819</v>
      </c>
      <c r="I148" s="42">
        <f t="shared" si="20"/>
        <v>86.472235381657669</v>
      </c>
      <c r="J148" s="30">
        <f t="shared" si="22"/>
        <v>310</v>
      </c>
      <c r="K148" s="216"/>
      <c r="L148" s="27">
        <f t="shared" si="21"/>
        <v>396.4722353816577</v>
      </c>
    </row>
    <row r="149" spans="1:12" x14ac:dyDescent="0.45">
      <c r="A149" s="294"/>
      <c r="B149" s="5" t="s">
        <v>10</v>
      </c>
      <c r="C149" s="2">
        <v>203</v>
      </c>
      <c r="D149" s="1">
        <v>3369206</v>
      </c>
      <c r="E149" s="1">
        <v>3386675</v>
      </c>
      <c r="F149" s="41">
        <f t="shared" si="17"/>
        <v>17.469000000000001</v>
      </c>
      <c r="G149" s="22">
        <f t="shared" si="18"/>
        <v>68.311203503275436</v>
      </c>
      <c r="H149" s="45">
        <f t="shared" si="19"/>
        <v>10.832896589290819</v>
      </c>
      <c r="I149" s="42">
        <f t="shared" si="20"/>
        <v>79.144100092566248</v>
      </c>
      <c r="J149" s="30">
        <f t="shared" si="22"/>
        <v>310</v>
      </c>
      <c r="K149" s="216"/>
      <c r="L149" s="27">
        <f t="shared" si="21"/>
        <v>389.14410009256625</v>
      </c>
    </row>
    <row r="150" spans="1:12" x14ac:dyDescent="0.45">
      <c r="A150" s="294"/>
      <c r="B150" s="5" t="s">
        <v>10</v>
      </c>
      <c r="C150" s="2">
        <v>204</v>
      </c>
      <c r="D150" s="1">
        <v>1869440</v>
      </c>
      <c r="E150" s="1">
        <v>1876157</v>
      </c>
      <c r="F150" s="41">
        <f t="shared" si="17"/>
        <v>6.7170000000000005</v>
      </c>
      <c r="G150" s="22">
        <f t="shared" si="18"/>
        <v>26.266320563941903</v>
      </c>
      <c r="H150" s="45">
        <f t="shared" si="19"/>
        <v>10.832896589290819</v>
      </c>
      <c r="I150" s="42">
        <f t="shared" si="20"/>
        <v>37.099217153232722</v>
      </c>
      <c r="J150" s="30">
        <f t="shared" si="22"/>
        <v>310</v>
      </c>
      <c r="K150" s="216"/>
      <c r="L150" s="27">
        <f t="shared" si="21"/>
        <v>347.0992171532327</v>
      </c>
    </row>
    <row r="151" spans="1:12" x14ac:dyDescent="0.45">
      <c r="A151" s="294"/>
      <c r="B151" s="5" t="s">
        <v>10</v>
      </c>
      <c r="C151" s="2">
        <v>301</v>
      </c>
      <c r="D151" s="1">
        <v>2284197</v>
      </c>
      <c r="E151" s="1">
        <v>2299408</v>
      </c>
      <c r="F151" s="41">
        <f t="shared" si="17"/>
        <v>15.211</v>
      </c>
      <c r="G151" s="22">
        <f t="shared" si="18"/>
        <v>59.48146525206495</v>
      </c>
      <c r="H151" s="45">
        <f t="shared" si="19"/>
        <v>10.832896589290819</v>
      </c>
      <c r="I151" s="42">
        <f t="shared" si="20"/>
        <v>70.314361841355776</v>
      </c>
      <c r="J151" s="30">
        <f t="shared" si="22"/>
        <v>310</v>
      </c>
      <c r="K151" s="216"/>
      <c r="L151" s="27">
        <f t="shared" si="21"/>
        <v>380.31436184135578</v>
      </c>
    </row>
    <row r="152" spans="1:12" x14ac:dyDescent="0.45">
      <c r="A152" s="294"/>
      <c r="B152" s="5" t="s">
        <v>10</v>
      </c>
      <c r="C152" s="2">
        <v>302</v>
      </c>
      <c r="D152" s="1">
        <v>4120044</v>
      </c>
      <c r="E152" s="1">
        <v>4138773</v>
      </c>
      <c r="F152" s="41">
        <f t="shared" si="17"/>
        <v>18.728999999999999</v>
      </c>
      <c r="G152" s="22">
        <f t="shared" si="18"/>
        <v>73.238338222728572</v>
      </c>
      <c r="H152" s="45">
        <f t="shared" si="19"/>
        <v>10.832896589290819</v>
      </c>
      <c r="I152" s="42">
        <f t="shared" si="20"/>
        <v>84.071234812019384</v>
      </c>
      <c r="J152" s="30">
        <f t="shared" si="22"/>
        <v>310</v>
      </c>
      <c r="K152" s="216">
        <v>10</v>
      </c>
      <c r="L152" s="27">
        <f t="shared" si="21"/>
        <v>404.07123481201938</v>
      </c>
    </row>
    <row r="153" spans="1:12" x14ac:dyDescent="0.45">
      <c r="A153" s="294"/>
      <c r="B153" s="5" t="s">
        <v>10</v>
      </c>
      <c r="C153" s="2">
        <v>303</v>
      </c>
      <c r="D153" s="1">
        <v>2602134</v>
      </c>
      <c r="E153" s="1">
        <v>2622071</v>
      </c>
      <c r="F153" s="41">
        <f t="shared" si="17"/>
        <v>19.937000000000001</v>
      </c>
      <c r="G153" s="22">
        <f t="shared" si="18"/>
        <v>77.962130874394774</v>
      </c>
      <c r="H153" s="45">
        <f t="shared" si="19"/>
        <v>10.832896589290819</v>
      </c>
      <c r="I153" s="42">
        <f t="shared" si="20"/>
        <v>88.795027463685585</v>
      </c>
      <c r="J153" s="30">
        <f t="shared" si="22"/>
        <v>310</v>
      </c>
      <c r="K153" s="216"/>
      <c r="L153" s="27">
        <f>SUM(I153,J153,K153)</f>
        <v>398.79502746368559</v>
      </c>
    </row>
    <row r="154" spans="1:12" x14ac:dyDescent="0.45">
      <c r="A154" s="294"/>
      <c r="B154" s="5" t="s">
        <v>10</v>
      </c>
      <c r="C154" s="2">
        <v>304</v>
      </c>
      <c r="D154" s="1">
        <v>2236161</v>
      </c>
      <c r="E154" s="1">
        <v>2260146</v>
      </c>
      <c r="F154" s="41">
        <f t="shared" si="17"/>
        <v>23.984999999999999</v>
      </c>
      <c r="G154" s="22">
        <f t="shared" si="18"/>
        <v>93.791528766733137</v>
      </c>
      <c r="H154" s="45">
        <f t="shared" si="19"/>
        <v>10.832896589290819</v>
      </c>
      <c r="I154" s="42">
        <f t="shared" si="20"/>
        <v>104.62442535602395</v>
      </c>
      <c r="J154" s="30">
        <f t="shared" si="22"/>
        <v>310</v>
      </c>
      <c r="K154" s="216">
        <v>300</v>
      </c>
      <c r="L154" s="27">
        <f t="shared" si="21"/>
        <v>714.62442535602395</v>
      </c>
    </row>
    <row r="155" spans="1:12" x14ac:dyDescent="0.45">
      <c r="A155" s="294"/>
      <c r="B155" s="5" t="s">
        <v>10</v>
      </c>
      <c r="C155" s="2">
        <v>401</v>
      </c>
      <c r="D155" s="1">
        <v>4804427</v>
      </c>
      <c r="E155" s="1">
        <v>4832498</v>
      </c>
      <c r="F155" s="41">
        <f t="shared" si="17"/>
        <v>28.071000000000002</v>
      </c>
      <c r="G155" s="22">
        <f t="shared" si="18"/>
        <v>109.76952278553121</v>
      </c>
      <c r="H155" s="45">
        <f t="shared" si="19"/>
        <v>10.832896589290819</v>
      </c>
      <c r="I155" s="42">
        <f t="shared" si="20"/>
        <v>120.60241937482203</v>
      </c>
      <c r="J155" s="30">
        <f t="shared" si="22"/>
        <v>310</v>
      </c>
      <c r="K155" s="216"/>
      <c r="L155" s="27">
        <f t="shared" si="21"/>
        <v>430.60241937482203</v>
      </c>
    </row>
    <row r="156" spans="1:12" x14ac:dyDescent="0.45">
      <c r="A156" s="294"/>
      <c r="B156" s="5" t="s">
        <v>10</v>
      </c>
      <c r="C156" s="2">
        <v>402</v>
      </c>
      <c r="D156" s="1">
        <v>3691288</v>
      </c>
      <c r="E156" s="1">
        <v>3705637</v>
      </c>
      <c r="F156" s="41">
        <f t="shared" si="17"/>
        <v>14.349</v>
      </c>
      <c r="G156" s="22">
        <f t="shared" si="18"/>
        <v>56.110679436058113</v>
      </c>
      <c r="H156" s="45">
        <f t="shared" si="19"/>
        <v>10.832896589290819</v>
      </c>
      <c r="I156" s="42">
        <f t="shared" si="20"/>
        <v>66.943576025348932</v>
      </c>
      <c r="J156" s="30">
        <f t="shared" si="22"/>
        <v>310</v>
      </c>
      <c r="K156" s="216"/>
      <c r="L156" s="27">
        <f t="shared" si="21"/>
        <v>376.94357602534893</v>
      </c>
    </row>
    <row r="157" spans="1:12" x14ac:dyDescent="0.45">
      <c r="A157" s="294"/>
      <c r="B157" s="261" t="s">
        <v>10</v>
      </c>
      <c r="C157" s="259">
        <v>403</v>
      </c>
      <c r="D157" s="1">
        <v>723</v>
      </c>
      <c r="E157" s="1">
        <v>1115</v>
      </c>
      <c r="F157" s="41">
        <f t="shared" si="17"/>
        <v>0.39200000000000002</v>
      </c>
      <c r="G157" s="22">
        <f t="shared" si="18"/>
        <v>1.5328863571632017</v>
      </c>
      <c r="H157" s="45">
        <f t="shared" si="19"/>
        <v>10.832896589290819</v>
      </c>
      <c r="I157" s="42">
        <f t="shared" si="20"/>
        <v>12.36578294645402</v>
      </c>
      <c r="J157" s="30">
        <f t="shared" si="22"/>
        <v>310</v>
      </c>
      <c r="K157" s="216"/>
      <c r="L157" s="27">
        <f t="shared" si="21"/>
        <v>322.36578294645403</v>
      </c>
    </row>
    <row r="158" spans="1:12" x14ac:dyDescent="0.45">
      <c r="A158" s="294"/>
      <c r="B158" s="261" t="s">
        <v>10</v>
      </c>
      <c r="C158" s="259">
        <v>404</v>
      </c>
      <c r="D158" s="1">
        <v>13240</v>
      </c>
      <c r="E158" s="1">
        <v>32689</v>
      </c>
      <c r="F158" s="41">
        <f t="shared" si="17"/>
        <v>19.449000000000002</v>
      </c>
      <c r="G158" s="22">
        <f t="shared" si="18"/>
        <v>76.053843776701811</v>
      </c>
      <c r="H158" s="45">
        <f t="shared" si="19"/>
        <v>10.832896589290819</v>
      </c>
      <c r="I158" s="42">
        <f t="shared" si="20"/>
        <v>86.886740365992637</v>
      </c>
      <c r="J158" s="30">
        <f t="shared" si="22"/>
        <v>310</v>
      </c>
      <c r="K158" s="216"/>
      <c r="L158" s="27">
        <f>SUM(I158,J158,K158)</f>
        <v>396.88674036599264</v>
      </c>
    </row>
    <row r="159" spans="1:12" x14ac:dyDescent="0.45">
      <c r="A159" s="294"/>
      <c r="B159" s="5" t="s">
        <v>10</v>
      </c>
      <c r="C159" s="2">
        <v>501</v>
      </c>
      <c r="D159" s="1">
        <v>80390</v>
      </c>
      <c r="E159" s="1">
        <v>82254</v>
      </c>
      <c r="F159" s="41">
        <f>(E159-D159)*0.01</f>
        <v>18.64</v>
      </c>
      <c r="G159" s="22">
        <f t="shared" si="18"/>
        <v>72.890310452862451</v>
      </c>
      <c r="H159" s="45">
        <f t="shared" si="19"/>
        <v>10.832896589290819</v>
      </c>
      <c r="I159" s="42">
        <f t="shared" si="20"/>
        <v>83.723207042153263</v>
      </c>
      <c r="J159" s="30">
        <f t="shared" si="22"/>
        <v>310</v>
      </c>
      <c r="K159" s="216"/>
      <c r="L159" s="27">
        <f>SUM(I159,J159,K159)</f>
        <v>393.72320704215326</v>
      </c>
    </row>
    <row r="160" spans="1:12" x14ac:dyDescent="0.45">
      <c r="A160" s="294"/>
      <c r="B160" s="5" t="s">
        <v>10</v>
      </c>
      <c r="C160" s="2">
        <v>502</v>
      </c>
      <c r="D160" s="1">
        <v>2663523</v>
      </c>
      <c r="E160" s="1">
        <v>2686520</v>
      </c>
      <c r="F160" s="41">
        <f t="shared" ref="F160:F182" si="23">(E160-D160)*$N$1</f>
        <v>22.997</v>
      </c>
      <c r="G160" s="22">
        <f t="shared" si="18"/>
        <v>89.928029478780985</v>
      </c>
      <c r="H160" s="45">
        <f t="shared" si="19"/>
        <v>10.832896589290819</v>
      </c>
      <c r="I160" s="42">
        <f t="shared" si="20"/>
        <v>100.7609260680718</v>
      </c>
      <c r="J160" s="30">
        <f t="shared" si="22"/>
        <v>310</v>
      </c>
      <c r="K160" s="216"/>
      <c r="L160" s="27">
        <f t="shared" si="21"/>
        <v>410.7609260680718</v>
      </c>
    </row>
    <row r="161" spans="1:12" x14ac:dyDescent="0.45">
      <c r="A161" s="294"/>
      <c r="B161" s="5" t="s">
        <v>10</v>
      </c>
      <c r="C161" s="2">
        <v>503</v>
      </c>
      <c r="D161" s="1">
        <v>3666956</v>
      </c>
      <c r="E161" s="1">
        <v>3703038</v>
      </c>
      <c r="F161" s="41">
        <f t="shared" si="23"/>
        <v>36.082000000000001</v>
      </c>
      <c r="G161" s="22">
        <f t="shared" si="18"/>
        <v>141.09593249786388</v>
      </c>
      <c r="H161" s="45">
        <f t="shared" si="19"/>
        <v>10.832896589290819</v>
      </c>
      <c r="I161" s="42">
        <f t="shared" si="20"/>
        <v>151.9288290871547</v>
      </c>
      <c r="J161" s="30">
        <f t="shared" si="22"/>
        <v>310</v>
      </c>
      <c r="K161" s="216"/>
      <c r="L161" s="27">
        <f t="shared" si="21"/>
        <v>461.92882908715467</v>
      </c>
    </row>
    <row r="162" spans="1:12" x14ac:dyDescent="0.45">
      <c r="A162" s="294"/>
      <c r="B162" s="5" t="s">
        <v>10</v>
      </c>
      <c r="C162" s="2">
        <v>504</v>
      </c>
      <c r="D162" s="1">
        <v>3440124</v>
      </c>
      <c r="E162" s="1">
        <v>3470531</v>
      </c>
      <c r="F162" s="41">
        <f t="shared" si="23"/>
        <v>30.407</v>
      </c>
      <c r="G162" s="22">
        <f t="shared" si="18"/>
        <v>118.90427413842212</v>
      </c>
      <c r="H162" s="45">
        <f t="shared" si="19"/>
        <v>10.832896589290819</v>
      </c>
      <c r="I162" s="42">
        <f t="shared" si="20"/>
        <v>129.73717072771294</v>
      </c>
      <c r="J162" s="30">
        <f t="shared" si="22"/>
        <v>310</v>
      </c>
      <c r="K162" s="216"/>
      <c r="L162" s="27">
        <f t="shared" si="21"/>
        <v>439.73717072771296</v>
      </c>
    </row>
    <row r="163" spans="1:12" x14ac:dyDescent="0.45">
      <c r="A163" s="293"/>
      <c r="B163" s="5" t="s">
        <v>11</v>
      </c>
      <c r="C163" s="2">
        <v>101</v>
      </c>
      <c r="D163" s="1">
        <v>2950154</v>
      </c>
      <c r="E163" s="1">
        <v>2967618</v>
      </c>
      <c r="F163" s="41">
        <f t="shared" si="23"/>
        <v>17.463999999999999</v>
      </c>
      <c r="G163" s="22">
        <f t="shared" si="18"/>
        <v>68.29165138137283</v>
      </c>
      <c r="H163" s="45">
        <f t="shared" si="19"/>
        <v>10.832896589290819</v>
      </c>
      <c r="I163" s="42">
        <f t="shared" si="20"/>
        <v>79.124547970663656</v>
      </c>
      <c r="J163" s="30">
        <f t="shared" si="22"/>
        <v>310</v>
      </c>
      <c r="K163" s="216"/>
      <c r="L163" s="27">
        <f t="shared" si="21"/>
        <v>389.12454797066368</v>
      </c>
    </row>
    <row r="164" spans="1:12" x14ac:dyDescent="0.45">
      <c r="A164" s="293"/>
      <c r="B164" s="5" t="s">
        <v>11</v>
      </c>
      <c r="C164" s="2">
        <v>102</v>
      </c>
      <c r="D164" s="1">
        <v>2639096</v>
      </c>
      <c r="E164" s="1">
        <v>2665569</v>
      </c>
      <c r="F164" s="41">
        <f t="shared" si="23"/>
        <v>26.472999999999999</v>
      </c>
      <c r="G164" s="22">
        <f t="shared" si="18"/>
        <v>103.52066462546284</v>
      </c>
      <c r="H164" s="45">
        <f t="shared" si="19"/>
        <v>10.832896589290819</v>
      </c>
      <c r="I164" s="42">
        <f t="shared" si="20"/>
        <v>114.35356121475365</v>
      </c>
      <c r="J164" s="30">
        <f t="shared" si="22"/>
        <v>310</v>
      </c>
      <c r="K164" s="216">
        <v>10</v>
      </c>
      <c r="L164" s="27">
        <f t="shared" si="21"/>
        <v>434.35356121475365</v>
      </c>
    </row>
    <row r="165" spans="1:12" x14ac:dyDescent="0.45">
      <c r="A165" s="293"/>
      <c r="B165" s="5" t="s">
        <v>11</v>
      </c>
      <c r="C165" s="2">
        <v>103</v>
      </c>
      <c r="D165" s="1">
        <v>2345675</v>
      </c>
      <c r="E165" s="1">
        <v>2352062</v>
      </c>
      <c r="F165" s="41">
        <f t="shared" si="23"/>
        <v>6.3870000000000005</v>
      </c>
      <c r="G165" s="22">
        <f t="shared" si="18"/>
        <v>24.97588051837084</v>
      </c>
      <c r="H165" s="45">
        <f t="shared" si="19"/>
        <v>10.832896589290819</v>
      </c>
      <c r="I165" s="42">
        <f t="shared" si="20"/>
        <v>35.808777107661655</v>
      </c>
      <c r="J165" s="30">
        <f t="shared" si="22"/>
        <v>310</v>
      </c>
      <c r="K165" s="216"/>
      <c r="L165" s="27">
        <f t="shared" si="21"/>
        <v>345.80877710766163</v>
      </c>
    </row>
    <row r="166" spans="1:12" x14ac:dyDescent="0.45">
      <c r="A166" s="293"/>
      <c r="B166" s="5" t="s">
        <v>11</v>
      </c>
      <c r="C166" s="2">
        <v>104</v>
      </c>
      <c r="D166" s="1">
        <v>2673068</v>
      </c>
      <c r="E166" s="1">
        <v>2708074</v>
      </c>
      <c r="F166" s="41">
        <f t="shared" si="23"/>
        <v>35.006</v>
      </c>
      <c r="G166" s="22">
        <f t="shared" si="18"/>
        <v>136.88831586442612</v>
      </c>
      <c r="H166" s="45">
        <f t="shared" si="19"/>
        <v>10.832896589290819</v>
      </c>
      <c r="I166" s="42">
        <f t="shared" si="20"/>
        <v>147.72121245371693</v>
      </c>
      <c r="J166" s="30">
        <f t="shared" si="22"/>
        <v>310</v>
      </c>
      <c r="K166" s="216">
        <v>10</v>
      </c>
      <c r="L166" s="27">
        <f t="shared" si="21"/>
        <v>467.72121245371693</v>
      </c>
    </row>
    <row r="167" spans="1:12" x14ac:dyDescent="0.45">
      <c r="A167" s="293"/>
      <c r="B167" s="5" t="s">
        <v>11</v>
      </c>
      <c r="C167" s="2">
        <v>201</v>
      </c>
      <c r="D167" s="1">
        <v>2037261</v>
      </c>
      <c r="E167" s="1">
        <v>2048392</v>
      </c>
      <c r="F167" s="41">
        <f t="shared" si="23"/>
        <v>11.131</v>
      </c>
      <c r="G167" s="22">
        <f t="shared" si="18"/>
        <v>43.526933779549992</v>
      </c>
      <c r="H167" s="45">
        <f t="shared" si="19"/>
        <v>10.832896589290819</v>
      </c>
      <c r="I167" s="42">
        <f t="shared" si="20"/>
        <v>54.359830368840811</v>
      </c>
      <c r="J167" s="30">
        <f t="shared" si="22"/>
        <v>310</v>
      </c>
      <c r="K167" s="216"/>
      <c r="L167" s="27">
        <f t="shared" si="21"/>
        <v>364.35983036884079</v>
      </c>
    </row>
    <row r="168" spans="1:12" x14ac:dyDescent="0.45">
      <c r="A168" s="293"/>
      <c r="B168" s="261" t="s">
        <v>11</v>
      </c>
      <c r="C168" s="259">
        <v>202</v>
      </c>
      <c r="D168" s="1">
        <v>17928</v>
      </c>
      <c r="E168" s="1">
        <v>43948</v>
      </c>
      <c r="F168" s="41">
        <f t="shared" si="23"/>
        <v>26.02</v>
      </c>
      <c r="G168" s="22">
        <f t="shared" si="18"/>
        <v>101.74924238108802</v>
      </c>
      <c r="H168" s="45">
        <f t="shared" si="19"/>
        <v>10.832896589290819</v>
      </c>
      <c r="I168" s="42">
        <f t="shared" si="20"/>
        <v>112.58213897037885</v>
      </c>
      <c r="J168" s="30">
        <f t="shared" si="22"/>
        <v>310</v>
      </c>
      <c r="K168" s="216">
        <v>10</v>
      </c>
      <c r="L168" s="27">
        <f t="shared" si="21"/>
        <v>432.58213897037888</v>
      </c>
    </row>
    <row r="169" spans="1:12" x14ac:dyDescent="0.45">
      <c r="A169" s="293"/>
      <c r="B169" s="5" t="s">
        <v>11</v>
      </c>
      <c r="C169" s="2">
        <v>203</v>
      </c>
      <c r="D169" s="1">
        <v>2673087</v>
      </c>
      <c r="E169" s="1">
        <v>2687412</v>
      </c>
      <c r="F169" s="41">
        <f t="shared" si="23"/>
        <v>14.325000000000001</v>
      </c>
      <c r="G169" s="22">
        <f t="shared" si="18"/>
        <v>56.016829250925674</v>
      </c>
      <c r="H169" s="45">
        <f t="shared" si="19"/>
        <v>10.832896589290819</v>
      </c>
      <c r="I169" s="42">
        <f t="shared" si="20"/>
        <v>66.849725840216493</v>
      </c>
      <c r="J169" s="30">
        <f t="shared" si="22"/>
        <v>310</v>
      </c>
      <c r="K169" s="216">
        <v>10</v>
      </c>
      <c r="L169" s="27">
        <f t="shared" si="21"/>
        <v>386.84972584021648</v>
      </c>
    </row>
    <row r="170" spans="1:12" x14ac:dyDescent="0.45">
      <c r="A170" s="293"/>
      <c r="B170" s="5" t="s">
        <v>11</v>
      </c>
      <c r="C170" s="2">
        <v>204</v>
      </c>
      <c r="D170" s="1">
        <v>2271033</v>
      </c>
      <c r="E170" s="1">
        <v>2286108</v>
      </c>
      <c r="F170" s="41">
        <f t="shared" si="23"/>
        <v>15.075000000000001</v>
      </c>
      <c r="G170" s="22">
        <f t="shared" si="18"/>
        <v>58.949647536314451</v>
      </c>
      <c r="H170" s="45">
        <f t="shared" si="19"/>
        <v>10.832896589290819</v>
      </c>
      <c r="I170" s="42">
        <f t="shared" si="20"/>
        <v>69.78254412560527</v>
      </c>
      <c r="J170" s="30">
        <f t="shared" si="22"/>
        <v>310</v>
      </c>
      <c r="K170" s="216"/>
      <c r="L170" s="27">
        <f t="shared" si="21"/>
        <v>379.78254412560528</v>
      </c>
    </row>
    <row r="171" spans="1:12" x14ac:dyDescent="0.45">
      <c r="A171" s="293"/>
      <c r="B171" s="5" t="s">
        <v>11</v>
      </c>
      <c r="C171" s="2">
        <v>301</v>
      </c>
      <c r="D171" s="1">
        <v>3322164</v>
      </c>
      <c r="E171" s="1">
        <v>3337539</v>
      </c>
      <c r="F171" s="41">
        <f t="shared" si="23"/>
        <v>15.375</v>
      </c>
      <c r="G171" s="22">
        <f t="shared" si="18"/>
        <v>60.122774850469959</v>
      </c>
      <c r="H171" s="45">
        <f t="shared" si="19"/>
        <v>10.832896589290819</v>
      </c>
      <c r="I171" s="42">
        <f t="shared" si="20"/>
        <v>70.955671439760778</v>
      </c>
      <c r="J171" s="30">
        <f t="shared" si="22"/>
        <v>310</v>
      </c>
      <c r="K171" s="216"/>
      <c r="L171" s="27">
        <f t="shared" si="21"/>
        <v>380.95567143976075</v>
      </c>
    </row>
    <row r="172" spans="1:12" x14ac:dyDescent="0.45">
      <c r="A172" s="293"/>
      <c r="B172" s="5" t="s">
        <v>11</v>
      </c>
      <c r="C172" s="2">
        <v>302</v>
      </c>
      <c r="D172" s="1">
        <v>2636786</v>
      </c>
      <c r="E172" s="1">
        <v>2651504</v>
      </c>
      <c r="F172" s="41">
        <f t="shared" si="23"/>
        <v>14.718</v>
      </c>
      <c r="G172" s="22">
        <f t="shared" si="18"/>
        <v>57.553626032469388</v>
      </c>
      <c r="H172" s="45">
        <f t="shared" si="19"/>
        <v>10.832896589290819</v>
      </c>
      <c r="I172" s="42">
        <f t="shared" si="20"/>
        <v>68.386522621760207</v>
      </c>
      <c r="J172" s="30">
        <f t="shared" si="22"/>
        <v>310</v>
      </c>
      <c r="K172" s="216">
        <v>10</v>
      </c>
      <c r="L172" s="27">
        <f t="shared" si="21"/>
        <v>388.38652262176021</v>
      </c>
    </row>
    <row r="173" spans="1:12" x14ac:dyDescent="0.45">
      <c r="A173" s="293"/>
      <c r="B173" s="5" t="s">
        <v>11</v>
      </c>
      <c r="C173" s="2">
        <v>303</v>
      </c>
      <c r="D173" s="1">
        <v>2423433</v>
      </c>
      <c r="E173" s="1">
        <v>2433324</v>
      </c>
      <c r="F173" s="41">
        <f t="shared" si="23"/>
        <v>9.891</v>
      </c>
      <c r="G173" s="22">
        <f t="shared" si="18"/>
        <v>38.67800754770721</v>
      </c>
      <c r="H173" s="45">
        <f t="shared" si="19"/>
        <v>10.832896589290819</v>
      </c>
      <c r="I173" s="42">
        <f t="shared" si="20"/>
        <v>49.510904136998029</v>
      </c>
      <c r="J173" s="30">
        <f t="shared" si="22"/>
        <v>310</v>
      </c>
      <c r="K173" s="216"/>
      <c r="L173" s="27">
        <f t="shared" si="21"/>
        <v>359.51090413699802</v>
      </c>
    </row>
    <row r="174" spans="1:12" x14ac:dyDescent="0.45">
      <c r="A174" s="293"/>
      <c r="B174" s="5" t="s">
        <v>11</v>
      </c>
      <c r="C174" s="2">
        <v>304</v>
      </c>
      <c r="D174" s="1">
        <v>5214451</v>
      </c>
      <c r="E174" s="1">
        <v>5250427</v>
      </c>
      <c r="F174" s="41">
        <f t="shared" si="23"/>
        <v>35.975999999999999</v>
      </c>
      <c r="G174" s="22">
        <f t="shared" si="18"/>
        <v>140.68142751352892</v>
      </c>
      <c r="H174" s="45">
        <f t="shared" si="19"/>
        <v>10.832896589290819</v>
      </c>
      <c r="I174" s="42">
        <f t="shared" si="20"/>
        <v>151.51432410281973</v>
      </c>
      <c r="J174" s="30">
        <f t="shared" si="22"/>
        <v>310</v>
      </c>
      <c r="K174" s="216"/>
      <c r="L174" s="27">
        <f t="shared" si="21"/>
        <v>461.51432410281973</v>
      </c>
    </row>
    <row r="175" spans="1:12" x14ac:dyDescent="0.45">
      <c r="A175" s="293"/>
      <c r="B175" s="5" t="s">
        <v>11</v>
      </c>
      <c r="C175" s="2">
        <v>401</v>
      </c>
      <c r="D175" s="1">
        <v>3484434</v>
      </c>
      <c r="E175" s="1">
        <v>3493131</v>
      </c>
      <c r="F175" s="41">
        <f t="shared" si="23"/>
        <v>8.697000000000001</v>
      </c>
      <c r="G175" s="22">
        <f t="shared" si="18"/>
        <v>34.008960837368278</v>
      </c>
      <c r="H175" s="45">
        <f t="shared" si="19"/>
        <v>10.832896589290819</v>
      </c>
      <c r="I175" s="42">
        <f t="shared" si="20"/>
        <v>44.841857426659097</v>
      </c>
      <c r="J175" s="30">
        <f t="shared" si="22"/>
        <v>310</v>
      </c>
      <c r="K175" s="216"/>
      <c r="L175" s="27">
        <f t="shared" si="21"/>
        <v>354.84185742665909</v>
      </c>
    </row>
    <row r="176" spans="1:12" x14ac:dyDescent="0.45">
      <c r="A176" s="293"/>
      <c r="B176" s="5" t="s">
        <v>11</v>
      </c>
      <c r="C176" s="2">
        <v>402</v>
      </c>
      <c r="D176" s="1">
        <v>1960290</v>
      </c>
      <c r="E176" s="1">
        <v>1970406</v>
      </c>
      <c r="F176" s="41">
        <f t="shared" si="23"/>
        <v>10.116</v>
      </c>
      <c r="G176" s="22">
        <f t="shared" si="18"/>
        <v>39.557853033323845</v>
      </c>
      <c r="H176" s="45">
        <f t="shared" si="19"/>
        <v>10.832896589290819</v>
      </c>
      <c r="I176" s="42">
        <f t="shared" si="20"/>
        <v>50.390749622614663</v>
      </c>
      <c r="J176" s="30">
        <f t="shared" si="22"/>
        <v>310</v>
      </c>
      <c r="K176" s="216"/>
      <c r="L176" s="27">
        <f t="shared" si="21"/>
        <v>360.39074962261463</v>
      </c>
    </row>
    <row r="177" spans="1:12" x14ac:dyDescent="0.45">
      <c r="A177" s="293"/>
      <c r="B177" s="5" t="s">
        <v>11</v>
      </c>
      <c r="C177" s="2">
        <v>403</v>
      </c>
      <c r="D177" s="1">
        <v>3151849</v>
      </c>
      <c r="E177" s="1">
        <v>3169165</v>
      </c>
      <c r="F177" s="41">
        <f t="shared" si="23"/>
        <v>17.315999999999999</v>
      </c>
      <c r="G177" s="22">
        <f t="shared" si="18"/>
        <v>67.712908573056112</v>
      </c>
      <c r="H177" s="45">
        <f t="shared" si="19"/>
        <v>10.832896589290819</v>
      </c>
      <c r="I177" s="42">
        <f t="shared" si="20"/>
        <v>78.545805162346937</v>
      </c>
      <c r="J177" s="30">
        <f t="shared" si="22"/>
        <v>310</v>
      </c>
      <c r="K177" s="216"/>
      <c r="L177" s="27">
        <f t="shared" si="21"/>
        <v>388.54580516234694</v>
      </c>
    </row>
    <row r="178" spans="1:12" x14ac:dyDescent="0.45">
      <c r="A178" s="293"/>
      <c r="B178" s="5" t="s">
        <v>11</v>
      </c>
      <c r="C178" s="2">
        <v>404</v>
      </c>
      <c r="D178" s="1">
        <v>4118650</v>
      </c>
      <c r="E178" s="1">
        <v>4120735</v>
      </c>
      <c r="F178" s="41">
        <f t="shared" si="23"/>
        <v>2.085</v>
      </c>
      <c r="G178" s="22">
        <f t="shared" si="18"/>
        <v>8.1532348333808038</v>
      </c>
      <c r="H178" s="45">
        <f t="shared" si="19"/>
        <v>10.832896589290819</v>
      </c>
      <c r="I178" s="42">
        <f t="shared" si="20"/>
        <v>18.986131422671622</v>
      </c>
      <c r="J178" s="30">
        <f t="shared" si="22"/>
        <v>310</v>
      </c>
      <c r="K178" s="216"/>
      <c r="L178" s="27">
        <f t="shared" si="21"/>
        <v>328.98613142267163</v>
      </c>
    </row>
    <row r="179" spans="1:12" x14ac:dyDescent="0.45">
      <c r="A179" s="293"/>
      <c r="B179" s="5" t="s">
        <v>11</v>
      </c>
      <c r="C179" s="2">
        <v>501</v>
      </c>
      <c r="D179" s="1">
        <v>3723992</v>
      </c>
      <c r="E179" s="1">
        <v>3749500</v>
      </c>
      <c r="F179" s="41">
        <f t="shared" si="23"/>
        <v>25.507999999999999</v>
      </c>
      <c r="G179" s="22">
        <f t="shared" si="18"/>
        <v>99.747105098262608</v>
      </c>
      <c r="H179" s="45">
        <f t="shared" si="19"/>
        <v>10.832896589290819</v>
      </c>
      <c r="I179" s="42">
        <f t="shared" si="20"/>
        <v>110.58000168755342</v>
      </c>
      <c r="J179" s="30">
        <f t="shared" si="22"/>
        <v>310</v>
      </c>
      <c r="K179" s="216">
        <v>10</v>
      </c>
      <c r="L179" s="27">
        <f t="shared" si="21"/>
        <v>430.58000168755342</v>
      </c>
    </row>
    <row r="180" spans="1:12" x14ac:dyDescent="0.45">
      <c r="A180" s="293"/>
      <c r="B180" s="5" t="s">
        <v>11</v>
      </c>
      <c r="C180" s="2">
        <v>502</v>
      </c>
      <c r="D180" s="1">
        <v>3837309</v>
      </c>
      <c r="E180" s="1">
        <v>3852317</v>
      </c>
      <c r="F180" s="41">
        <f t="shared" si="23"/>
        <v>15.008000000000001</v>
      </c>
      <c r="G180" s="22">
        <f t="shared" si="18"/>
        <v>58.687649102819719</v>
      </c>
      <c r="H180" s="45">
        <f t="shared" si="19"/>
        <v>10.832896589290819</v>
      </c>
      <c r="I180" s="42">
        <f t="shared" si="20"/>
        <v>69.520545692110545</v>
      </c>
      <c r="J180" s="30">
        <f t="shared" si="22"/>
        <v>310</v>
      </c>
      <c r="K180" s="216">
        <v>10</v>
      </c>
      <c r="L180" s="27">
        <f t="shared" si="21"/>
        <v>389.52054569211055</v>
      </c>
    </row>
    <row r="181" spans="1:12" x14ac:dyDescent="0.45">
      <c r="A181" s="293"/>
      <c r="B181" s="5" t="s">
        <v>11</v>
      </c>
      <c r="C181" s="2">
        <v>503</v>
      </c>
      <c r="D181" s="1">
        <v>2302096</v>
      </c>
      <c r="E181" s="1">
        <v>2318257</v>
      </c>
      <c r="F181" s="41">
        <f t="shared" si="23"/>
        <v>16.161000000000001</v>
      </c>
      <c r="G181" s="22">
        <f t="shared" si="18"/>
        <v>63.196368413557408</v>
      </c>
      <c r="H181" s="45">
        <f t="shared" si="19"/>
        <v>10.832896589290819</v>
      </c>
      <c r="I181" s="42">
        <f t="shared" si="20"/>
        <v>74.029265002848234</v>
      </c>
      <c r="J181" s="30">
        <f t="shared" si="22"/>
        <v>310</v>
      </c>
      <c r="K181" s="216"/>
      <c r="L181" s="27">
        <f t="shared" si="21"/>
        <v>384.02926500284821</v>
      </c>
    </row>
    <row r="182" spans="1:12" x14ac:dyDescent="0.45">
      <c r="A182" s="293"/>
      <c r="B182" s="5" t="s">
        <v>11</v>
      </c>
      <c r="C182" s="2">
        <v>504</v>
      </c>
      <c r="D182" s="1">
        <v>3133538</v>
      </c>
      <c r="E182" s="1">
        <v>3155097</v>
      </c>
      <c r="F182" s="41">
        <f t="shared" si="23"/>
        <v>21.559000000000001</v>
      </c>
      <c r="G182" s="22">
        <f t="shared" si="18"/>
        <v>84.304839219595578</v>
      </c>
      <c r="H182" s="45">
        <f t="shared" si="19"/>
        <v>10.832896589290819</v>
      </c>
      <c r="I182" s="42">
        <f t="shared" si="20"/>
        <v>95.13773580888639</v>
      </c>
      <c r="J182" s="30">
        <f t="shared" si="22"/>
        <v>310</v>
      </c>
      <c r="K182" s="216">
        <v>10</v>
      </c>
      <c r="L182" s="27">
        <f t="shared" si="21"/>
        <v>415.13773580888642</v>
      </c>
    </row>
    <row r="183" spans="1:12" ht="15" customHeight="1" x14ac:dyDescent="0.45">
      <c r="F183" s="27">
        <f>SUM(F3:F182)</f>
        <v>3012.3529999999992</v>
      </c>
      <c r="G183" s="22">
        <f>MMULT($G$1,1/$F$183)*F183</f>
        <v>11779.578613927655</v>
      </c>
      <c r="H183" s="45">
        <f>SUM(H3:H182)</f>
        <v>1949.9213860723505</v>
      </c>
      <c r="I183" s="42">
        <f>SUM(G183,H183)</f>
        <v>13729.500000000005</v>
      </c>
    </row>
    <row r="184" spans="1:12" ht="15" customHeight="1" x14ac:dyDescent="0.45">
      <c r="F184" t="s">
        <v>12</v>
      </c>
      <c r="I184" s="109">
        <f>SUM(-E190,I1)</f>
        <v>0</v>
      </c>
    </row>
    <row r="185" spans="1:12" ht="15" customHeight="1" x14ac:dyDescent="0.45"/>
    <row r="186" spans="1:12" ht="18" x14ac:dyDescent="0.55000000000000004">
      <c r="D186" s="295" t="s">
        <v>274</v>
      </c>
      <c r="E186" s="295"/>
      <c r="F186" s="295"/>
    </row>
    <row r="187" spans="1:12" ht="15" customHeight="1" x14ac:dyDescent="0.45">
      <c r="D187" s="54" t="s">
        <v>72</v>
      </c>
      <c r="E187" s="153" t="s">
        <v>275</v>
      </c>
      <c r="F187" s="54" t="s">
        <v>69</v>
      </c>
    </row>
    <row r="188" spans="1:12" ht="15" customHeight="1" x14ac:dyDescent="0.45">
      <c r="D188" s="46">
        <v>6244656</v>
      </c>
      <c r="E188" s="87">
        <v>7967.7</v>
      </c>
      <c r="F188" s="93">
        <v>2021</v>
      </c>
      <c r="G188" s="92">
        <f>MMULT(E188,1/F188)</f>
        <v>3.9424542305789214</v>
      </c>
      <c r="H188" s="20"/>
    </row>
    <row r="189" spans="1:12" ht="15" customHeight="1" thickBot="1" x14ac:dyDescent="0.5">
      <c r="D189" s="46">
        <v>6244619</v>
      </c>
      <c r="E189" s="88">
        <v>5761.8</v>
      </c>
      <c r="F189" s="94">
        <v>1490</v>
      </c>
      <c r="G189" s="92">
        <f>MMULT(E189,1/F189)</f>
        <v>3.8669798657718122</v>
      </c>
      <c r="H189" s="156"/>
    </row>
    <row r="190" spans="1:12" ht="15" customHeight="1" thickBot="1" x14ac:dyDescent="0.5">
      <c r="D190" s="6" t="s">
        <v>33</v>
      </c>
      <c r="E190" s="48">
        <f>SUM(E188:E189)</f>
        <v>13729.5</v>
      </c>
      <c r="F190" s="95">
        <f>SUM(F188:F189)</f>
        <v>3511</v>
      </c>
      <c r="H190" s="61"/>
    </row>
    <row r="191" spans="1:12" ht="15" customHeight="1" x14ac:dyDescent="0.45">
      <c r="H191" s="61"/>
    </row>
    <row r="192" spans="1:12" ht="15" customHeight="1" x14ac:dyDescent="0.45">
      <c r="D192" s="290" t="s">
        <v>69</v>
      </c>
      <c r="E192" s="290"/>
      <c r="F192" s="49">
        <f>SUM(F190)</f>
        <v>3511</v>
      </c>
      <c r="G192" s="41">
        <f>SUM(I192)</f>
        <v>3.9104243805183709</v>
      </c>
      <c r="I192" s="161" cm="1">
        <f t="array" ref="I192">MMULT(E190,1/F190)</f>
        <v>3.9104243805183709</v>
      </c>
    </row>
    <row r="193" spans="4:8" ht="15" customHeight="1" x14ac:dyDescent="0.45">
      <c r="D193" s="291" t="s">
        <v>271</v>
      </c>
      <c r="E193" s="292"/>
      <c r="F193" s="49">
        <f>SUM(F183)</f>
        <v>3012.3529999999992</v>
      </c>
      <c r="G193" s="154">
        <f>MMULT(F193,G192)</f>
        <v>11779.578613927653</v>
      </c>
      <c r="H193" s="61"/>
    </row>
    <row r="194" spans="4:8" ht="15" customHeight="1" thickBot="1" x14ac:dyDescent="0.5">
      <c r="D194" s="291" t="s">
        <v>270</v>
      </c>
      <c r="E194" s="292"/>
      <c r="F194" s="49">
        <f>SUM(F192,-F193)</f>
        <v>498.64700000000084</v>
      </c>
      <c r="G194" s="155">
        <f>MMULT(F194,G192)</f>
        <v>1949.9213860723473</v>
      </c>
      <c r="H194" s="61"/>
    </row>
    <row r="195" spans="4:8" ht="15" customHeight="1" thickBot="1" x14ac:dyDescent="0.5">
      <c r="F195" s="7"/>
      <c r="G195" s="48">
        <f>SUM(G193:G194)</f>
        <v>13729.5</v>
      </c>
    </row>
    <row r="196" spans="4:8" ht="15" customHeight="1" x14ac:dyDescent="0.45">
      <c r="F196" s="7"/>
    </row>
    <row r="197" spans="4:8" ht="15" customHeight="1" x14ac:dyDescent="0.45">
      <c r="F197" s="7"/>
    </row>
    <row r="198" spans="4:8" ht="15" customHeight="1" x14ac:dyDescent="0.45">
      <c r="D198" t="s">
        <v>70</v>
      </c>
      <c r="F198" s="20">
        <f>MAX(F3:F182)</f>
        <v>73.510999999999996</v>
      </c>
      <c r="G198" s="20">
        <f>MAX(I3:I182)</f>
        <v>298.2921032255768</v>
      </c>
    </row>
    <row r="199" spans="4:8" ht="15" customHeight="1" x14ac:dyDescent="0.45">
      <c r="D199" t="s">
        <v>71</v>
      </c>
      <c r="F199" s="20">
        <f>MIN(F3:F182)</f>
        <v>0</v>
      </c>
      <c r="G199" s="20">
        <f>MIN(I3:I182)</f>
        <v>10.832896589290819</v>
      </c>
    </row>
    <row r="200" spans="4:8" ht="15" customHeight="1" x14ac:dyDescent="0.45">
      <c r="D200" t="s">
        <v>265</v>
      </c>
      <c r="F200" s="92">
        <f>AVERAGE(F3:F182)</f>
        <v>16.735294444444438</v>
      </c>
      <c r="G200" s="92">
        <f>AVERAGE(G3:G182)</f>
        <v>65.442103410709223</v>
      </c>
    </row>
    <row r="201" spans="4:8" ht="15" customHeight="1" x14ac:dyDescent="0.45">
      <c r="D201" t="s">
        <v>273</v>
      </c>
      <c r="F201" s="92">
        <f>AVERAGE(F199,F198)</f>
        <v>36.755499999999998</v>
      </c>
      <c r="G201" t="s">
        <v>12</v>
      </c>
    </row>
    <row r="202" spans="4:8" ht="15.75" customHeight="1" x14ac:dyDescent="0.45"/>
    <row r="203" spans="4:8" ht="15" customHeight="1" x14ac:dyDescent="0.45"/>
    <row r="204" spans="4:8" ht="15" customHeight="1" x14ac:dyDescent="0.45"/>
    <row r="205" spans="4:8" ht="15" customHeight="1" x14ac:dyDescent="0.45"/>
    <row r="206" spans="4:8" ht="15" customHeight="1" x14ac:dyDescent="0.45"/>
    <row r="207" spans="4:8" ht="15" customHeight="1" x14ac:dyDescent="0.45"/>
    <row r="208" spans="4:8" ht="15" customHeight="1" x14ac:dyDescent="0.45"/>
    <row r="209" ht="15" customHeight="1" x14ac:dyDescent="0.45"/>
    <row r="210" ht="15" customHeight="1" x14ac:dyDescent="0.45"/>
    <row r="211" ht="15" customHeight="1" x14ac:dyDescent="0.45"/>
    <row r="212" ht="15" customHeight="1" x14ac:dyDescent="0.45"/>
    <row r="213" ht="15" customHeight="1" x14ac:dyDescent="0.45"/>
    <row r="214" ht="15" customHeight="1" x14ac:dyDescent="0.45"/>
    <row r="215" ht="15" customHeight="1" x14ac:dyDescent="0.45"/>
    <row r="216" ht="15" customHeight="1" x14ac:dyDescent="0.45"/>
    <row r="217" ht="15" customHeight="1" x14ac:dyDescent="0.45"/>
    <row r="218" ht="15" customHeight="1" x14ac:dyDescent="0.45"/>
    <row r="219" ht="15" customHeight="1" x14ac:dyDescent="0.45"/>
    <row r="220" ht="15" customHeight="1" x14ac:dyDescent="0.45"/>
    <row r="221" ht="15" customHeight="1" x14ac:dyDescent="0.45"/>
    <row r="222" ht="15.75" customHeight="1" x14ac:dyDescent="0.45"/>
  </sheetData>
  <mergeCells count="15">
    <mergeCell ref="D192:E192"/>
    <mergeCell ref="D193:E193"/>
    <mergeCell ref="D194:E194"/>
    <mergeCell ref="A83:A102"/>
    <mergeCell ref="A103:A122"/>
    <mergeCell ref="A123:A142"/>
    <mergeCell ref="A143:A162"/>
    <mergeCell ref="A163:A182"/>
    <mergeCell ref="D186:F186"/>
    <mergeCell ref="A63:A82"/>
    <mergeCell ref="D1:E1"/>
    <mergeCell ref="I1:J1"/>
    <mergeCell ref="A3:A22"/>
    <mergeCell ref="A23:A42"/>
    <mergeCell ref="A43:A62"/>
  </mergeCells>
  <pageMargins left="0.7" right="0.7" top="0.75" bottom="0.75" header="0.3" footer="0.3"/>
  <pageSetup paperSize="9" orientation="portrait" horizontalDpi="4294967293" verticalDpi="4294967293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EA8A1-F8BC-4662-A2D5-2128C4058964}">
  <dimension ref="A1:O222"/>
  <sheetViews>
    <sheetView zoomScale="85" zoomScaleNormal="85" workbookViewId="0">
      <pane xSplit="1" ySplit="2" topLeftCell="B157" activePane="bottomRight" state="frozen"/>
      <selection pane="topRight" activeCell="B1" sqref="B1"/>
      <selection pane="bottomLeft" activeCell="A4" sqref="A4"/>
      <selection pane="bottomRight" activeCell="K163" sqref="K163"/>
    </sheetView>
  </sheetViews>
  <sheetFormatPr baseColWidth="10" defaultRowHeight="14.25" x14ac:dyDescent="0.45"/>
  <cols>
    <col min="1" max="1" width="4.1328125" customWidth="1"/>
    <col min="2" max="2" width="5.3984375" style="6" bestFit="1" customWidth="1"/>
    <col min="3" max="3" width="6.265625" bestFit="1" customWidth="1"/>
    <col min="4" max="5" width="10" customWidth="1"/>
    <col min="6" max="6" width="11.1328125" customWidth="1"/>
    <col min="7" max="7" width="12.59765625" customWidth="1"/>
    <col min="8" max="8" width="13.3984375" customWidth="1"/>
    <col min="9" max="9" width="12.86328125" style="20" bestFit="1" customWidth="1"/>
    <col min="10" max="10" width="12.86328125" customWidth="1"/>
    <col min="11" max="11" width="7.73046875" bestFit="1" customWidth="1"/>
    <col min="12" max="12" width="13.265625" customWidth="1"/>
  </cols>
  <sheetData>
    <row r="1" spans="1:15" ht="21" customHeight="1" x14ac:dyDescent="0.45">
      <c r="D1" s="296" t="s">
        <v>280</v>
      </c>
      <c r="E1" s="296"/>
      <c r="F1" s="53" t="s">
        <v>2</v>
      </c>
      <c r="G1" s="27">
        <f>SUM(G193)</f>
        <v>11536.461437404592</v>
      </c>
      <c r="H1" s="27">
        <f>SUM(G194)</f>
        <v>2895.3385625954097</v>
      </c>
      <c r="I1" s="297">
        <f>SUM(G1:H1)</f>
        <v>14431.800000000003</v>
      </c>
      <c r="J1" s="298"/>
      <c r="K1" s="4" t="s">
        <v>12</v>
      </c>
      <c r="L1" s="4"/>
      <c r="N1">
        <v>1E-3</v>
      </c>
    </row>
    <row r="2" spans="1:15" ht="46.5" customHeight="1" x14ac:dyDescent="0.45">
      <c r="B2" s="43" t="s">
        <v>0</v>
      </c>
      <c r="C2" s="44" t="s">
        <v>1</v>
      </c>
      <c r="D2" s="3">
        <v>43871</v>
      </c>
      <c r="E2" s="3">
        <v>43900</v>
      </c>
      <c r="F2" s="50" t="s">
        <v>68</v>
      </c>
      <c r="G2" s="51" t="s">
        <v>276</v>
      </c>
      <c r="H2" s="52" t="s">
        <v>277</v>
      </c>
      <c r="I2" s="21" t="s">
        <v>278</v>
      </c>
      <c r="J2" s="28" t="s">
        <v>335</v>
      </c>
      <c r="K2" s="28" t="s">
        <v>266</v>
      </c>
      <c r="L2" s="28" t="s">
        <v>279</v>
      </c>
      <c r="N2" t="s">
        <v>12</v>
      </c>
    </row>
    <row r="3" spans="1:15" ht="15" customHeight="1" x14ac:dyDescent="0.45">
      <c r="A3" s="293"/>
      <c r="B3" s="5" t="s">
        <v>3</v>
      </c>
      <c r="C3" s="2">
        <v>101</v>
      </c>
      <c r="D3" s="1">
        <v>3039878</v>
      </c>
      <c r="E3" s="1">
        <v>3051833</v>
      </c>
      <c r="F3" s="41">
        <f t="shared" ref="F3:F22" si="0">(E3-D3)*$N$1</f>
        <v>11.955</v>
      </c>
      <c r="G3" s="22">
        <f>MMULT($G$1,1/$F$183)*F3</f>
        <v>47.037123500545256</v>
      </c>
      <c r="H3" s="45">
        <f>MMULT($H$1,1/180)</f>
        <v>16.085214236641164</v>
      </c>
      <c r="I3" s="42">
        <f>SUM(G3,H3)</f>
        <v>63.12233773718642</v>
      </c>
      <c r="J3" s="30">
        <v>310</v>
      </c>
      <c r="K3" s="216"/>
      <c r="L3" s="27">
        <f>SUM(I3,J3,K3)</f>
        <v>373.1223377371864</v>
      </c>
      <c r="N3" t="s">
        <v>12</v>
      </c>
    </row>
    <row r="4" spans="1:15" ht="15" customHeight="1" x14ac:dyDescent="0.45">
      <c r="A4" s="293"/>
      <c r="B4" s="5" t="s">
        <v>3</v>
      </c>
      <c r="C4" s="2">
        <v>102</v>
      </c>
      <c r="D4" s="1">
        <v>1917725</v>
      </c>
      <c r="E4" s="1">
        <v>1926650</v>
      </c>
      <c r="F4" s="41">
        <f t="shared" si="0"/>
        <v>8.9250000000000007</v>
      </c>
      <c r="G4" s="22">
        <f t="shared" ref="G4:G67" si="1">MMULT($G$1,1/$F$183)*F4</f>
        <v>35.115543893129775</v>
      </c>
      <c r="H4" s="45">
        <f t="shared" ref="H4:H67" si="2">MMULT($H$1,1/180)</f>
        <v>16.085214236641164</v>
      </c>
      <c r="I4" s="42">
        <f t="shared" ref="I4:I67" si="3">SUM(G4,H4)</f>
        <v>51.200758129770939</v>
      </c>
      <c r="J4" s="30">
        <f>SUM(J3)</f>
        <v>310</v>
      </c>
      <c r="K4" s="216"/>
      <c r="L4" s="27">
        <f>SUM(I4,J4,K4)</f>
        <v>361.20075812977092</v>
      </c>
      <c r="N4" t="s">
        <v>12</v>
      </c>
    </row>
    <row r="5" spans="1:15" ht="15" customHeight="1" x14ac:dyDescent="0.45">
      <c r="A5" s="293"/>
      <c r="B5" s="5" t="s">
        <v>3</v>
      </c>
      <c r="C5" s="2">
        <v>103</v>
      </c>
      <c r="D5" s="1">
        <v>2839579</v>
      </c>
      <c r="E5" s="1">
        <v>2849123</v>
      </c>
      <c r="F5" s="41">
        <f t="shared" si="0"/>
        <v>9.5440000000000005</v>
      </c>
      <c r="G5" s="22">
        <f t="shared" si="1"/>
        <v>37.551008505997821</v>
      </c>
      <c r="H5" s="45">
        <f t="shared" si="2"/>
        <v>16.085214236641164</v>
      </c>
      <c r="I5" s="42">
        <f t="shared" si="3"/>
        <v>53.636222742638985</v>
      </c>
      <c r="J5" s="30">
        <f t="shared" ref="J5:J68" si="4">SUM(J4)</f>
        <v>310</v>
      </c>
      <c r="K5" s="216">
        <v>10</v>
      </c>
      <c r="L5" s="27">
        <f t="shared" ref="L5:L67" si="5">SUM(I5,J5,K5)</f>
        <v>373.63622274263901</v>
      </c>
      <c r="N5" t="s">
        <v>12</v>
      </c>
    </row>
    <row r="6" spans="1:15" ht="15" customHeight="1" x14ac:dyDescent="0.45">
      <c r="A6" s="293"/>
      <c r="B6" s="5" t="s">
        <v>3</v>
      </c>
      <c r="C6" s="2">
        <v>104</v>
      </c>
      <c r="D6" s="1">
        <v>2439579</v>
      </c>
      <c r="E6" s="1">
        <v>2447431</v>
      </c>
      <c r="F6" s="41">
        <f t="shared" si="0"/>
        <v>7.8520000000000003</v>
      </c>
      <c r="G6" s="22">
        <f t="shared" si="1"/>
        <v>30.893809596510362</v>
      </c>
      <c r="H6" s="45">
        <f t="shared" si="2"/>
        <v>16.085214236641164</v>
      </c>
      <c r="I6" s="42">
        <f t="shared" si="3"/>
        <v>46.97902383315153</v>
      </c>
      <c r="J6" s="30">
        <f t="shared" si="4"/>
        <v>310</v>
      </c>
      <c r="K6" s="216"/>
      <c r="L6" s="27">
        <f t="shared" si="5"/>
        <v>356.97902383315153</v>
      </c>
      <c r="N6" t="s">
        <v>12</v>
      </c>
      <c r="O6" t="s">
        <v>12</v>
      </c>
    </row>
    <row r="7" spans="1:15" ht="15" customHeight="1" x14ac:dyDescent="0.45">
      <c r="A7" s="293"/>
      <c r="B7" s="5" t="s">
        <v>3</v>
      </c>
      <c r="C7" s="2">
        <v>201</v>
      </c>
      <c r="D7" s="1">
        <v>3561367</v>
      </c>
      <c r="E7" s="1">
        <v>3575939</v>
      </c>
      <c r="F7" s="41">
        <f t="shared" si="0"/>
        <v>14.572000000000001</v>
      </c>
      <c r="G7" s="22">
        <f t="shared" si="1"/>
        <v>57.333748527808076</v>
      </c>
      <c r="H7" s="45">
        <f t="shared" si="2"/>
        <v>16.085214236641164</v>
      </c>
      <c r="I7" s="42">
        <f t="shared" si="3"/>
        <v>73.418962764449248</v>
      </c>
      <c r="J7" s="30">
        <f t="shared" si="4"/>
        <v>310</v>
      </c>
      <c r="K7" s="216"/>
      <c r="L7" s="27">
        <f t="shared" si="5"/>
        <v>383.41896276444925</v>
      </c>
      <c r="N7" t="s">
        <v>12</v>
      </c>
    </row>
    <row r="8" spans="1:15" ht="15" customHeight="1" x14ac:dyDescent="0.45">
      <c r="A8" s="293"/>
      <c r="B8" s="5" t="s">
        <v>3</v>
      </c>
      <c r="C8" s="2">
        <v>202</v>
      </c>
      <c r="D8" s="1">
        <v>34334</v>
      </c>
      <c r="E8" s="1">
        <v>49702</v>
      </c>
      <c r="F8" s="41">
        <f t="shared" si="0"/>
        <v>15.368</v>
      </c>
      <c r="G8" s="22">
        <f t="shared" si="1"/>
        <v>60.465622246455837</v>
      </c>
      <c r="H8" s="45">
        <f t="shared" si="2"/>
        <v>16.085214236641164</v>
      </c>
      <c r="I8" s="42">
        <f t="shared" si="3"/>
        <v>76.550836483097001</v>
      </c>
      <c r="J8" s="30">
        <f t="shared" si="4"/>
        <v>310</v>
      </c>
      <c r="K8" s="216"/>
      <c r="L8" s="27">
        <f t="shared" si="5"/>
        <v>386.55083648309699</v>
      </c>
      <c r="N8" t="s">
        <v>12</v>
      </c>
    </row>
    <row r="9" spans="1:15" ht="15" customHeight="1" x14ac:dyDescent="0.45">
      <c r="A9" s="293"/>
      <c r="B9" s="5" t="s">
        <v>3</v>
      </c>
      <c r="C9" s="2">
        <v>203</v>
      </c>
      <c r="D9" s="1">
        <v>4748016</v>
      </c>
      <c r="E9" s="1">
        <v>4767887</v>
      </c>
      <c r="F9" s="41">
        <f t="shared" si="0"/>
        <v>19.870999999999999</v>
      </c>
      <c r="G9" s="22">
        <f t="shared" si="1"/>
        <v>78.182742039258443</v>
      </c>
      <c r="H9" s="45">
        <f t="shared" si="2"/>
        <v>16.085214236641164</v>
      </c>
      <c r="I9" s="42">
        <f t="shared" si="3"/>
        <v>94.267956275899607</v>
      </c>
      <c r="J9" s="30">
        <f t="shared" si="4"/>
        <v>310</v>
      </c>
      <c r="K9" s="216"/>
      <c r="L9" s="27">
        <f t="shared" si="5"/>
        <v>404.26795627589962</v>
      </c>
      <c r="N9" t="s">
        <v>12</v>
      </c>
    </row>
    <row r="10" spans="1:15" ht="15" customHeight="1" x14ac:dyDescent="0.45">
      <c r="A10" s="293"/>
      <c r="B10" s="5" t="s">
        <v>3</v>
      </c>
      <c r="C10" s="2">
        <v>204</v>
      </c>
      <c r="D10" s="1">
        <v>1856587</v>
      </c>
      <c r="E10" s="1">
        <v>1868153</v>
      </c>
      <c r="F10" s="41">
        <f t="shared" si="0"/>
        <v>11.566000000000001</v>
      </c>
      <c r="G10" s="22">
        <f t="shared" si="1"/>
        <v>45.506597273718654</v>
      </c>
      <c r="H10" s="45">
        <f t="shared" si="2"/>
        <v>16.085214236641164</v>
      </c>
      <c r="I10" s="42">
        <f t="shared" si="3"/>
        <v>61.591811510359818</v>
      </c>
      <c r="J10" s="30">
        <f t="shared" si="4"/>
        <v>310</v>
      </c>
      <c r="K10" s="216"/>
      <c r="L10" s="27">
        <f t="shared" si="5"/>
        <v>371.59181151035983</v>
      </c>
      <c r="N10" t="s">
        <v>12</v>
      </c>
    </row>
    <row r="11" spans="1:15" ht="15" customHeight="1" x14ac:dyDescent="0.45">
      <c r="A11" s="293"/>
      <c r="B11" s="5" t="s">
        <v>3</v>
      </c>
      <c r="C11" s="2">
        <v>301</v>
      </c>
      <c r="D11" s="1">
        <v>3932844</v>
      </c>
      <c r="E11" s="1">
        <v>3932844</v>
      </c>
      <c r="F11" s="41">
        <f t="shared" si="0"/>
        <v>0</v>
      </c>
      <c r="G11" s="22">
        <f t="shared" si="1"/>
        <v>0</v>
      </c>
      <c r="H11" s="45">
        <f t="shared" si="2"/>
        <v>16.085214236641164</v>
      </c>
      <c r="I11" s="42">
        <f t="shared" si="3"/>
        <v>16.085214236641164</v>
      </c>
      <c r="J11" s="30">
        <f t="shared" si="4"/>
        <v>310</v>
      </c>
      <c r="K11" s="216">
        <v>10</v>
      </c>
      <c r="L11" s="27">
        <f t="shared" si="5"/>
        <v>336.08521423664115</v>
      </c>
      <c r="N11" t="s">
        <v>12</v>
      </c>
    </row>
    <row r="12" spans="1:15" ht="15" customHeight="1" x14ac:dyDescent="0.45">
      <c r="A12" s="293"/>
      <c r="B12" s="5" t="s">
        <v>3</v>
      </c>
      <c r="C12" s="2">
        <v>302</v>
      </c>
      <c r="D12" s="1">
        <v>4160313</v>
      </c>
      <c r="E12" s="1">
        <v>4184002</v>
      </c>
      <c r="F12" s="41">
        <f t="shared" si="0"/>
        <v>23.689</v>
      </c>
      <c r="G12" s="22">
        <f t="shared" si="1"/>
        <v>93.20471924754635</v>
      </c>
      <c r="H12" s="45">
        <f t="shared" si="2"/>
        <v>16.085214236641164</v>
      </c>
      <c r="I12" s="42">
        <f t="shared" si="3"/>
        <v>109.28993348418751</v>
      </c>
      <c r="J12" s="30">
        <f t="shared" si="4"/>
        <v>310</v>
      </c>
      <c r="K12" s="216">
        <v>10</v>
      </c>
      <c r="L12" s="27">
        <f t="shared" si="5"/>
        <v>429.28993348418749</v>
      </c>
      <c r="N12" t="s">
        <v>12</v>
      </c>
    </row>
    <row r="13" spans="1:15" ht="15" customHeight="1" x14ac:dyDescent="0.45">
      <c r="A13" s="293"/>
      <c r="B13" s="5" t="s">
        <v>3</v>
      </c>
      <c r="C13" s="2">
        <v>303</v>
      </c>
      <c r="D13" s="1">
        <v>3478969</v>
      </c>
      <c r="E13" s="1">
        <v>3501697</v>
      </c>
      <c r="F13" s="41">
        <f t="shared" si="0"/>
        <v>22.728000000000002</v>
      </c>
      <c r="G13" s="22">
        <f t="shared" si="1"/>
        <v>89.423650599781908</v>
      </c>
      <c r="H13" s="45">
        <f t="shared" si="2"/>
        <v>16.085214236641164</v>
      </c>
      <c r="I13" s="42">
        <f t="shared" si="3"/>
        <v>105.50886483642307</v>
      </c>
      <c r="J13" s="30">
        <f t="shared" si="4"/>
        <v>310</v>
      </c>
      <c r="K13" s="216"/>
      <c r="L13" s="27">
        <f t="shared" si="5"/>
        <v>415.50886483642307</v>
      </c>
      <c r="N13" t="s">
        <v>12</v>
      </c>
    </row>
    <row r="14" spans="1:15" ht="15" customHeight="1" x14ac:dyDescent="0.45">
      <c r="A14" s="293"/>
      <c r="B14" s="5" t="s">
        <v>3</v>
      </c>
      <c r="C14" s="2">
        <v>304</v>
      </c>
      <c r="D14" s="1">
        <v>1559563</v>
      </c>
      <c r="E14" s="1">
        <v>1573544</v>
      </c>
      <c r="F14" s="41">
        <f t="shared" si="0"/>
        <v>13.981</v>
      </c>
      <c r="G14" s="22">
        <f t="shared" si="1"/>
        <v>55.00845032715376</v>
      </c>
      <c r="H14" s="45">
        <f t="shared" si="2"/>
        <v>16.085214236641164</v>
      </c>
      <c r="I14" s="42">
        <f t="shared" si="3"/>
        <v>71.093664563794931</v>
      </c>
      <c r="J14" s="30">
        <f t="shared" si="4"/>
        <v>310</v>
      </c>
      <c r="K14" s="216"/>
      <c r="L14" s="27">
        <f t="shared" si="5"/>
        <v>381.09366456379496</v>
      </c>
      <c r="N14" t="s">
        <v>12</v>
      </c>
    </row>
    <row r="15" spans="1:15" ht="15" customHeight="1" x14ac:dyDescent="0.45">
      <c r="A15" s="293"/>
      <c r="B15" s="5" t="s">
        <v>3</v>
      </c>
      <c r="C15" s="2">
        <v>401</v>
      </c>
      <c r="D15" s="1">
        <v>2180499</v>
      </c>
      <c r="E15" s="1">
        <v>2191260</v>
      </c>
      <c r="F15" s="41">
        <f t="shared" si="0"/>
        <v>10.761000000000001</v>
      </c>
      <c r="G15" s="22">
        <f t="shared" si="1"/>
        <v>42.339312922573612</v>
      </c>
      <c r="H15" s="45">
        <f t="shared" si="2"/>
        <v>16.085214236641164</v>
      </c>
      <c r="I15" s="42">
        <f t="shared" si="3"/>
        <v>58.424527159214776</v>
      </c>
      <c r="J15" s="30">
        <f t="shared" si="4"/>
        <v>310</v>
      </c>
      <c r="K15" s="216">
        <v>10</v>
      </c>
      <c r="L15" s="27">
        <f t="shared" si="5"/>
        <v>378.42452715921479</v>
      </c>
      <c r="N15" t="s">
        <v>12</v>
      </c>
    </row>
    <row r="16" spans="1:15" ht="15" customHeight="1" x14ac:dyDescent="0.45">
      <c r="A16" s="293"/>
      <c r="B16" s="5" t="s">
        <v>3</v>
      </c>
      <c r="C16" s="2">
        <v>402</v>
      </c>
      <c r="D16" s="1">
        <v>5507492</v>
      </c>
      <c r="E16" s="1">
        <v>5508874</v>
      </c>
      <c r="F16" s="41">
        <f t="shared" si="0"/>
        <v>1.3820000000000001</v>
      </c>
      <c r="G16" s="22">
        <f t="shared" si="1"/>
        <v>5.4374993456924763</v>
      </c>
      <c r="H16" s="45">
        <f t="shared" si="2"/>
        <v>16.085214236641164</v>
      </c>
      <c r="I16" s="42">
        <f t="shared" si="3"/>
        <v>21.52271358233364</v>
      </c>
      <c r="J16" s="30">
        <f t="shared" si="4"/>
        <v>310</v>
      </c>
      <c r="K16" s="216">
        <v>10</v>
      </c>
      <c r="L16" s="27">
        <f t="shared" si="5"/>
        <v>341.52271358233367</v>
      </c>
    </row>
    <row r="17" spans="1:12" ht="15" customHeight="1" x14ac:dyDescent="0.45">
      <c r="A17" s="293"/>
      <c r="B17" s="5" t="s">
        <v>3</v>
      </c>
      <c r="C17" s="2">
        <v>403</v>
      </c>
      <c r="D17" s="1">
        <v>2929957</v>
      </c>
      <c r="E17" s="1">
        <v>2940193</v>
      </c>
      <c r="F17" s="41">
        <f t="shared" si="0"/>
        <v>10.236000000000001</v>
      </c>
      <c r="G17" s="22">
        <f t="shared" si="1"/>
        <v>40.273692693565977</v>
      </c>
      <c r="H17" s="45">
        <f t="shared" si="2"/>
        <v>16.085214236641164</v>
      </c>
      <c r="I17" s="42">
        <f t="shared" si="3"/>
        <v>56.358906930207141</v>
      </c>
      <c r="J17" s="30">
        <f t="shared" si="4"/>
        <v>310</v>
      </c>
      <c r="K17" s="216"/>
      <c r="L17" s="27">
        <f t="shared" si="5"/>
        <v>366.35890693020713</v>
      </c>
    </row>
    <row r="18" spans="1:12" ht="15" customHeight="1" x14ac:dyDescent="0.45">
      <c r="A18" s="293"/>
      <c r="B18" s="5" t="s">
        <v>3</v>
      </c>
      <c r="C18" s="2">
        <v>404</v>
      </c>
      <c r="D18" s="1">
        <v>2549756</v>
      </c>
      <c r="E18" s="1">
        <v>2564883</v>
      </c>
      <c r="F18" s="41">
        <f t="shared" si="0"/>
        <v>15.127000000000001</v>
      </c>
      <c r="G18" s="22">
        <f t="shared" si="1"/>
        <v>59.517404198473287</v>
      </c>
      <c r="H18" s="45">
        <f t="shared" si="2"/>
        <v>16.085214236641164</v>
      </c>
      <c r="I18" s="42">
        <f t="shared" si="3"/>
        <v>75.602618435114451</v>
      </c>
      <c r="J18" s="30">
        <f t="shared" si="4"/>
        <v>310</v>
      </c>
      <c r="K18" s="216"/>
      <c r="L18" s="27">
        <f t="shared" si="5"/>
        <v>385.60261843511444</v>
      </c>
    </row>
    <row r="19" spans="1:12" ht="15" customHeight="1" x14ac:dyDescent="0.45">
      <c r="A19" s="293"/>
      <c r="B19" s="5" t="s">
        <v>3</v>
      </c>
      <c r="C19" s="2">
        <v>501</v>
      </c>
      <c r="D19" s="1">
        <v>3724103</v>
      </c>
      <c r="E19" s="1">
        <v>3740029</v>
      </c>
      <c r="F19" s="41">
        <f t="shared" si="0"/>
        <v>15.926</v>
      </c>
      <c r="G19" s="22">
        <f t="shared" si="1"/>
        <v>62.661081461286805</v>
      </c>
      <c r="H19" s="45">
        <f t="shared" si="2"/>
        <v>16.085214236641164</v>
      </c>
      <c r="I19" s="42">
        <f t="shared" si="3"/>
        <v>78.746295697927962</v>
      </c>
      <c r="J19" s="30">
        <f t="shared" si="4"/>
        <v>310</v>
      </c>
      <c r="K19" s="216"/>
      <c r="L19" s="27">
        <f t="shared" si="5"/>
        <v>388.74629569792796</v>
      </c>
    </row>
    <row r="20" spans="1:12" ht="15" customHeight="1" x14ac:dyDescent="0.45">
      <c r="A20" s="293"/>
      <c r="B20" s="5" t="s">
        <v>3</v>
      </c>
      <c r="C20" s="2">
        <v>502</v>
      </c>
      <c r="D20" s="1">
        <v>5514978</v>
      </c>
      <c r="E20" s="1">
        <v>5551216</v>
      </c>
      <c r="F20" s="41">
        <f t="shared" si="0"/>
        <v>36.238</v>
      </c>
      <c r="G20" s="22">
        <f t="shared" si="1"/>
        <v>142.57894449291166</v>
      </c>
      <c r="H20" s="45">
        <f t="shared" si="2"/>
        <v>16.085214236641164</v>
      </c>
      <c r="I20" s="42">
        <f t="shared" si="3"/>
        <v>158.66415872955281</v>
      </c>
      <c r="J20" s="30">
        <f t="shared" si="4"/>
        <v>310</v>
      </c>
      <c r="K20" s="216"/>
      <c r="L20" s="27">
        <f t="shared" si="5"/>
        <v>468.66415872955281</v>
      </c>
    </row>
    <row r="21" spans="1:12" ht="15" customHeight="1" x14ac:dyDescent="0.45">
      <c r="A21" s="293"/>
      <c r="B21" s="5" t="s">
        <v>3</v>
      </c>
      <c r="C21" s="2">
        <v>503</v>
      </c>
      <c r="D21" s="1">
        <v>1814564</v>
      </c>
      <c r="E21" s="1">
        <v>1829050</v>
      </c>
      <c r="F21" s="41">
        <f t="shared" si="0"/>
        <v>14.486000000000001</v>
      </c>
      <c r="G21" s="22">
        <f t="shared" si="1"/>
        <v>56.995380261723014</v>
      </c>
      <c r="H21" s="45">
        <f t="shared" si="2"/>
        <v>16.085214236641164</v>
      </c>
      <c r="I21" s="42">
        <f t="shared" si="3"/>
        <v>73.080594498364178</v>
      </c>
      <c r="J21" s="30">
        <f t="shared" si="4"/>
        <v>310</v>
      </c>
      <c r="K21" s="216"/>
      <c r="L21" s="27">
        <f t="shared" si="5"/>
        <v>383.08059449836418</v>
      </c>
    </row>
    <row r="22" spans="1:12" ht="15.75" customHeight="1" x14ac:dyDescent="0.45">
      <c r="A22" s="293"/>
      <c r="B22" s="5" t="s">
        <v>3</v>
      </c>
      <c r="C22" s="2">
        <v>504</v>
      </c>
      <c r="D22" s="1">
        <v>278269</v>
      </c>
      <c r="E22" s="1">
        <v>279370</v>
      </c>
      <c r="F22" s="41">
        <f t="shared" si="0"/>
        <v>1.101</v>
      </c>
      <c r="G22" s="22">
        <f t="shared" si="1"/>
        <v>4.3319007088331514</v>
      </c>
      <c r="H22" s="45">
        <f t="shared" si="2"/>
        <v>16.085214236641164</v>
      </c>
      <c r="I22" s="42">
        <f t="shared" si="3"/>
        <v>20.417114945474317</v>
      </c>
      <c r="J22" s="30">
        <f t="shared" si="4"/>
        <v>310</v>
      </c>
      <c r="K22" s="216"/>
      <c r="L22" s="27">
        <f t="shared" si="5"/>
        <v>330.41711494547434</v>
      </c>
    </row>
    <row r="23" spans="1:12" ht="15" customHeight="1" x14ac:dyDescent="0.45">
      <c r="A23" s="294"/>
      <c r="B23" s="5" t="s">
        <v>4</v>
      </c>
      <c r="C23" s="2">
        <v>101</v>
      </c>
      <c r="D23" s="1">
        <v>77614</v>
      </c>
      <c r="E23" s="1">
        <v>78825</v>
      </c>
      <c r="F23" s="41">
        <f>(E23-D23)*0.01</f>
        <v>12.11</v>
      </c>
      <c r="G23" s="22">
        <f t="shared" si="1"/>
        <v>47.646973282442744</v>
      </c>
      <c r="H23" s="45">
        <f t="shared" si="2"/>
        <v>16.085214236641164</v>
      </c>
      <c r="I23" s="42">
        <f t="shared" si="3"/>
        <v>63.732187519083908</v>
      </c>
      <c r="J23" s="30">
        <f t="shared" si="4"/>
        <v>310</v>
      </c>
      <c r="K23" s="216"/>
      <c r="L23" s="27">
        <f t="shared" si="5"/>
        <v>373.73218751908394</v>
      </c>
    </row>
    <row r="24" spans="1:12" ht="15" customHeight="1" x14ac:dyDescent="0.45">
      <c r="A24" s="294"/>
      <c r="B24" s="5" t="s">
        <v>4</v>
      </c>
      <c r="C24" s="2">
        <v>102</v>
      </c>
      <c r="D24" s="1">
        <v>3335542</v>
      </c>
      <c r="E24" s="1">
        <v>3356912</v>
      </c>
      <c r="F24" s="41">
        <f t="shared" ref="F24:F32" si="6">(E24-D24)*$N$1</f>
        <v>21.37</v>
      </c>
      <c r="G24" s="22">
        <f t="shared" si="1"/>
        <v>84.080579607415487</v>
      </c>
      <c r="H24" s="45">
        <f t="shared" si="2"/>
        <v>16.085214236641164</v>
      </c>
      <c r="I24" s="42">
        <f t="shared" si="3"/>
        <v>100.16579384405665</v>
      </c>
      <c r="J24" s="30">
        <f t="shared" si="4"/>
        <v>310</v>
      </c>
      <c r="K24" s="216">
        <v>10</v>
      </c>
      <c r="L24" s="27">
        <f t="shared" si="5"/>
        <v>420.16579384405668</v>
      </c>
    </row>
    <row r="25" spans="1:12" ht="15" customHeight="1" x14ac:dyDescent="0.45">
      <c r="A25" s="294"/>
      <c r="B25" s="5" t="s">
        <v>4</v>
      </c>
      <c r="C25" s="2">
        <v>103</v>
      </c>
      <c r="D25" s="1">
        <v>3360542</v>
      </c>
      <c r="E25" s="1">
        <v>3380966</v>
      </c>
      <c r="F25" s="41">
        <f t="shared" si="6"/>
        <v>20.423999999999999</v>
      </c>
      <c r="G25" s="22">
        <f t="shared" si="1"/>
        <v>80.358528680479822</v>
      </c>
      <c r="H25" s="45">
        <f t="shared" si="2"/>
        <v>16.085214236641164</v>
      </c>
      <c r="I25" s="42">
        <f t="shared" si="3"/>
        <v>96.443742917120986</v>
      </c>
      <c r="J25" s="30">
        <f t="shared" si="4"/>
        <v>310</v>
      </c>
      <c r="K25" s="216"/>
      <c r="L25" s="27">
        <f t="shared" si="5"/>
        <v>406.44374291712097</v>
      </c>
    </row>
    <row r="26" spans="1:12" ht="15" customHeight="1" x14ac:dyDescent="0.45">
      <c r="A26" s="294"/>
      <c r="B26" s="5" t="s">
        <v>4</v>
      </c>
      <c r="C26" s="2">
        <v>104</v>
      </c>
      <c r="D26" s="1">
        <v>5180769</v>
      </c>
      <c r="E26" s="1">
        <v>5197312</v>
      </c>
      <c r="F26" s="41">
        <f t="shared" si="6"/>
        <v>16.542999999999999</v>
      </c>
      <c r="G26" s="22">
        <f t="shared" si="1"/>
        <v>65.088677044711019</v>
      </c>
      <c r="H26" s="45">
        <f t="shared" si="2"/>
        <v>16.085214236641164</v>
      </c>
      <c r="I26" s="42">
        <f t="shared" si="3"/>
        <v>81.173891281352184</v>
      </c>
      <c r="J26" s="30">
        <f t="shared" si="4"/>
        <v>310</v>
      </c>
      <c r="K26" s="216"/>
      <c r="L26" s="27">
        <f t="shared" si="5"/>
        <v>391.17389128135221</v>
      </c>
    </row>
    <row r="27" spans="1:12" ht="15" customHeight="1" x14ac:dyDescent="0.45">
      <c r="A27" s="294"/>
      <c r="B27" s="5" t="s">
        <v>4</v>
      </c>
      <c r="C27" s="2">
        <v>201</v>
      </c>
      <c r="D27" s="1">
        <v>2609072</v>
      </c>
      <c r="E27" s="1">
        <v>2629184</v>
      </c>
      <c r="F27" s="41">
        <f t="shared" si="6"/>
        <v>20.112000000000002</v>
      </c>
      <c r="G27" s="22">
        <f t="shared" si="1"/>
        <v>79.130960087241007</v>
      </c>
      <c r="H27" s="45">
        <f t="shared" si="2"/>
        <v>16.085214236641164</v>
      </c>
      <c r="I27" s="42">
        <f t="shared" si="3"/>
        <v>95.216174323882171</v>
      </c>
      <c r="J27" s="30">
        <f t="shared" si="4"/>
        <v>310</v>
      </c>
      <c r="K27" s="216"/>
      <c r="L27" s="27">
        <f t="shared" si="5"/>
        <v>405.21617432388217</v>
      </c>
    </row>
    <row r="28" spans="1:12" ht="15" customHeight="1" x14ac:dyDescent="0.45">
      <c r="A28" s="294"/>
      <c r="B28" s="5" t="s">
        <v>4</v>
      </c>
      <c r="C28" s="2">
        <v>202</v>
      </c>
      <c r="D28" s="1">
        <v>2494522</v>
      </c>
      <c r="E28" s="1">
        <v>2503889</v>
      </c>
      <c r="F28" s="41">
        <f t="shared" si="6"/>
        <v>9.3670000000000009</v>
      </c>
      <c r="G28" s="22">
        <f t="shared" si="1"/>
        <v>36.854599400218106</v>
      </c>
      <c r="H28" s="45">
        <f t="shared" si="2"/>
        <v>16.085214236641164</v>
      </c>
      <c r="I28" s="42">
        <f t="shared" si="3"/>
        <v>52.93981363685927</v>
      </c>
      <c r="J28" s="30">
        <f t="shared" si="4"/>
        <v>310</v>
      </c>
      <c r="K28" s="216"/>
      <c r="L28" s="27">
        <f t="shared" si="5"/>
        <v>362.9398136368593</v>
      </c>
    </row>
    <row r="29" spans="1:12" ht="15" customHeight="1" x14ac:dyDescent="0.45">
      <c r="A29" s="294"/>
      <c r="B29" s="5" t="s">
        <v>4</v>
      </c>
      <c r="C29" s="2">
        <v>203</v>
      </c>
      <c r="D29" s="1">
        <v>2372653</v>
      </c>
      <c r="E29" s="1">
        <v>2386149</v>
      </c>
      <c r="F29" s="41">
        <f t="shared" si="6"/>
        <v>13.496</v>
      </c>
      <c r="G29" s="22">
        <f t="shared" si="1"/>
        <v>53.100210687022901</v>
      </c>
      <c r="H29" s="45">
        <f t="shared" si="2"/>
        <v>16.085214236641164</v>
      </c>
      <c r="I29" s="42">
        <f t="shared" si="3"/>
        <v>69.185424923664073</v>
      </c>
      <c r="J29" s="30">
        <f t="shared" si="4"/>
        <v>310</v>
      </c>
      <c r="K29" s="216">
        <v>10</v>
      </c>
      <c r="L29" s="27">
        <f t="shared" si="5"/>
        <v>389.18542492366407</v>
      </c>
    </row>
    <row r="30" spans="1:12" ht="15" customHeight="1" x14ac:dyDescent="0.45">
      <c r="A30" s="294"/>
      <c r="B30" s="5" t="s">
        <v>4</v>
      </c>
      <c r="C30" s="2">
        <v>204</v>
      </c>
      <c r="D30" s="1">
        <v>2705853</v>
      </c>
      <c r="E30" s="1">
        <v>2718657</v>
      </c>
      <c r="F30" s="41">
        <f t="shared" si="6"/>
        <v>12.804</v>
      </c>
      <c r="G30" s="22">
        <f t="shared" si="1"/>
        <v>50.377526499454746</v>
      </c>
      <c r="H30" s="45">
        <f t="shared" si="2"/>
        <v>16.085214236641164</v>
      </c>
      <c r="I30" s="42">
        <f t="shared" si="3"/>
        <v>66.46274073609591</v>
      </c>
      <c r="J30" s="30">
        <f t="shared" si="4"/>
        <v>310</v>
      </c>
      <c r="K30" s="216"/>
      <c r="L30" s="27">
        <f t="shared" si="5"/>
        <v>376.4627407360959</v>
      </c>
    </row>
    <row r="31" spans="1:12" ht="15" customHeight="1" x14ac:dyDescent="0.45">
      <c r="A31" s="294"/>
      <c r="B31" s="5" t="s">
        <v>4</v>
      </c>
      <c r="C31" s="2">
        <v>301</v>
      </c>
      <c r="D31" s="1">
        <v>4157091</v>
      </c>
      <c r="E31" s="1">
        <v>4168404</v>
      </c>
      <c r="F31" s="41">
        <f t="shared" si="6"/>
        <v>11.313000000000001</v>
      </c>
      <c r="G31" s="22">
        <f t="shared" si="1"/>
        <v>44.511165049073071</v>
      </c>
      <c r="H31" s="45">
        <f t="shared" si="2"/>
        <v>16.085214236641164</v>
      </c>
      <c r="I31" s="42">
        <f t="shared" si="3"/>
        <v>60.596379285714235</v>
      </c>
      <c r="J31" s="30">
        <f t="shared" si="4"/>
        <v>310</v>
      </c>
      <c r="K31" s="216"/>
      <c r="L31" s="27">
        <f t="shared" si="5"/>
        <v>370.59637928571425</v>
      </c>
    </row>
    <row r="32" spans="1:12" ht="15" customHeight="1" x14ac:dyDescent="0.45">
      <c r="A32" s="294"/>
      <c r="B32" s="5" t="s">
        <v>4</v>
      </c>
      <c r="C32" s="2">
        <v>302</v>
      </c>
      <c r="D32" s="1">
        <v>2473698</v>
      </c>
      <c r="E32" s="1">
        <v>2484081</v>
      </c>
      <c r="F32" s="41">
        <f t="shared" si="6"/>
        <v>10.383000000000001</v>
      </c>
      <c r="G32" s="22">
        <f t="shared" si="1"/>
        <v>40.852066357688116</v>
      </c>
      <c r="H32" s="45">
        <f t="shared" si="2"/>
        <v>16.085214236641164</v>
      </c>
      <c r="I32" s="42">
        <f t="shared" si="3"/>
        <v>56.93728059432928</v>
      </c>
      <c r="J32" s="30">
        <f t="shared" si="4"/>
        <v>310</v>
      </c>
      <c r="K32" s="216"/>
      <c r="L32" s="27">
        <f t="shared" si="5"/>
        <v>366.93728059432931</v>
      </c>
    </row>
    <row r="33" spans="1:12" ht="15" customHeight="1" x14ac:dyDescent="0.45">
      <c r="A33" s="294"/>
      <c r="B33" s="5" t="s">
        <v>4</v>
      </c>
      <c r="C33" s="2">
        <v>303</v>
      </c>
      <c r="D33" s="1">
        <v>108832</v>
      </c>
      <c r="E33" s="1">
        <v>110026</v>
      </c>
      <c r="F33" s="41">
        <f>(E33-D33)*0.01</f>
        <v>11.94</v>
      </c>
      <c r="G33" s="22">
        <f t="shared" si="1"/>
        <v>46.978105779716465</v>
      </c>
      <c r="H33" s="45">
        <f t="shared" si="2"/>
        <v>16.085214236641164</v>
      </c>
      <c r="I33" s="42">
        <f t="shared" si="3"/>
        <v>63.063320016357629</v>
      </c>
      <c r="J33" s="30">
        <f t="shared" si="4"/>
        <v>310</v>
      </c>
      <c r="K33" s="216"/>
      <c r="L33" s="27">
        <f t="shared" si="5"/>
        <v>373.06332001635764</v>
      </c>
    </row>
    <row r="34" spans="1:12" ht="15" customHeight="1" x14ac:dyDescent="0.45">
      <c r="A34" s="294"/>
      <c r="B34" s="5" t="s">
        <v>4</v>
      </c>
      <c r="C34" s="2">
        <v>304</v>
      </c>
      <c r="D34" s="1">
        <v>3263394</v>
      </c>
      <c r="E34" s="1">
        <v>3293748</v>
      </c>
      <c r="F34" s="41">
        <f t="shared" ref="F34:F42" si="7">(E34-D34)*$N$1</f>
        <v>30.353999999999999</v>
      </c>
      <c r="G34" s="22">
        <f t="shared" si="1"/>
        <v>119.4282598691385</v>
      </c>
      <c r="H34" s="45">
        <f t="shared" si="2"/>
        <v>16.085214236641164</v>
      </c>
      <c r="I34" s="42">
        <f t="shared" si="3"/>
        <v>135.51347410577966</v>
      </c>
      <c r="J34" s="30">
        <f t="shared" si="4"/>
        <v>310</v>
      </c>
      <c r="K34" s="216"/>
      <c r="L34" s="27">
        <f t="shared" si="5"/>
        <v>445.51347410577966</v>
      </c>
    </row>
    <row r="35" spans="1:12" ht="15" customHeight="1" x14ac:dyDescent="0.45">
      <c r="A35" s="294"/>
      <c r="B35" s="5" t="s">
        <v>4</v>
      </c>
      <c r="C35" s="2">
        <v>401</v>
      </c>
      <c r="D35" s="1">
        <v>3209122</v>
      </c>
      <c r="E35" s="1">
        <v>3224867</v>
      </c>
      <c r="F35" s="41">
        <f t="shared" si="7"/>
        <v>15.745000000000001</v>
      </c>
      <c r="G35" s="22">
        <f t="shared" si="1"/>
        <v>61.94893429661942</v>
      </c>
      <c r="H35" s="45">
        <f t="shared" si="2"/>
        <v>16.085214236641164</v>
      </c>
      <c r="I35" s="42">
        <f t="shared" si="3"/>
        <v>78.034148533260577</v>
      </c>
      <c r="J35" s="30">
        <f t="shared" si="4"/>
        <v>310</v>
      </c>
      <c r="K35" s="216">
        <v>10</v>
      </c>
      <c r="L35" s="27">
        <f t="shared" si="5"/>
        <v>398.03414853326058</v>
      </c>
    </row>
    <row r="36" spans="1:12" ht="15" customHeight="1" x14ac:dyDescent="0.45">
      <c r="A36" s="294"/>
      <c r="B36" s="5" t="s">
        <v>4</v>
      </c>
      <c r="C36" s="2">
        <v>402</v>
      </c>
      <c r="D36" s="1">
        <v>1238912</v>
      </c>
      <c r="E36" s="1">
        <v>1256409</v>
      </c>
      <c r="F36" s="41">
        <f t="shared" si="7"/>
        <v>17.497</v>
      </c>
      <c r="G36" s="22">
        <f t="shared" si="1"/>
        <v>68.842204089422026</v>
      </c>
      <c r="H36" s="45">
        <f t="shared" si="2"/>
        <v>16.085214236641164</v>
      </c>
      <c r="I36" s="42">
        <f t="shared" si="3"/>
        <v>84.92741832606319</v>
      </c>
      <c r="J36" s="30">
        <f t="shared" si="4"/>
        <v>310</v>
      </c>
      <c r="K36" s="216"/>
      <c r="L36" s="27">
        <f t="shared" si="5"/>
        <v>394.92741832606316</v>
      </c>
    </row>
    <row r="37" spans="1:12" ht="15" customHeight="1" x14ac:dyDescent="0.45">
      <c r="A37" s="294"/>
      <c r="B37" s="5" t="s">
        <v>4</v>
      </c>
      <c r="C37" s="2">
        <v>403</v>
      </c>
      <c r="D37" s="1">
        <v>1484537</v>
      </c>
      <c r="E37" s="1">
        <v>1497817</v>
      </c>
      <c r="F37" s="41">
        <f t="shared" si="7"/>
        <v>13.280000000000001</v>
      </c>
      <c r="G37" s="22">
        <f t="shared" si="1"/>
        <v>52.250355507088337</v>
      </c>
      <c r="H37" s="45">
        <f t="shared" si="2"/>
        <v>16.085214236641164</v>
      </c>
      <c r="I37" s="42">
        <f t="shared" si="3"/>
        <v>68.335569743729508</v>
      </c>
      <c r="J37" s="30">
        <f t="shared" si="4"/>
        <v>310</v>
      </c>
      <c r="K37" s="216"/>
      <c r="L37" s="27">
        <f t="shared" si="5"/>
        <v>378.33556974372948</v>
      </c>
    </row>
    <row r="38" spans="1:12" ht="15" customHeight="1" x14ac:dyDescent="0.45">
      <c r="A38" s="294"/>
      <c r="B38" s="5" t="s">
        <v>4</v>
      </c>
      <c r="C38" s="2">
        <v>404</v>
      </c>
      <c r="D38" s="1">
        <v>3707941</v>
      </c>
      <c r="E38" s="1">
        <v>3728470</v>
      </c>
      <c r="F38" s="41">
        <f t="shared" si="7"/>
        <v>20.529</v>
      </c>
      <c r="G38" s="22">
        <f t="shared" si="1"/>
        <v>80.77165272628136</v>
      </c>
      <c r="H38" s="45">
        <f t="shared" si="2"/>
        <v>16.085214236641164</v>
      </c>
      <c r="I38" s="42">
        <f t="shared" si="3"/>
        <v>96.856866962922524</v>
      </c>
      <c r="J38" s="30">
        <f t="shared" si="4"/>
        <v>310</v>
      </c>
      <c r="K38" s="216"/>
      <c r="L38" s="27">
        <f t="shared" si="5"/>
        <v>406.85686696292254</v>
      </c>
    </row>
    <row r="39" spans="1:12" ht="15" customHeight="1" x14ac:dyDescent="0.45">
      <c r="A39" s="294"/>
      <c r="B39" s="5" t="s">
        <v>4</v>
      </c>
      <c r="C39" s="2">
        <v>501</v>
      </c>
      <c r="D39" s="1">
        <v>4747898</v>
      </c>
      <c r="E39" s="1">
        <v>4807786</v>
      </c>
      <c r="F39" s="41">
        <f t="shared" si="7"/>
        <v>59.887999999999998</v>
      </c>
      <c r="G39" s="22">
        <f t="shared" si="1"/>
        <v>235.63021766630317</v>
      </c>
      <c r="H39" s="45">
        <f t="shared" si="2"/>
        <v>16.085214236641164</v>
      </c>
      <c r="I39" s="42">
        <f t="shared" si="3"/>
        <v>251.71543190294432</v>
      </c>
      <c r="J39" s="30">
        <f t="shared" si="4"/>
        <v>310</v>
      </c>
      <c r="K39" s="216">
        <v>10</v>
      </c>
      <c r="L39" s="27">
        <f t="shared" si="5"/>
        <v>571.71543190294437</v>
      </c>
    </row>
    <row r="40" spans="1:12" ht="15" customHeight="1" x14ac:dyDescent="0.45">
      <c r="A40" s="294"/>
      <c r="B40" s="5" t="s">
        <v>4</v>
      </c>
      <c r="C40" s="2">
        <v>502</v>
      </c>
      <c r="D40" s="1">
        <v>6543581</v>
      </c>
      <c r="E40" s="1">
        <v>6560968</v>
      </c>
      <c r="F40" s="41">
        <f t="shared" si="7"/>
        <v>17.387</v>
      </c>
      <c r="G40" s="22">
        <f t="shared" si="1"/>
        <v>68.409407470010905</v>
      </c>
      <c r="H40" s="45">
        <f t="shared" si="2"/>
        <v>16.085214236641164</v>
      </c>
      <c r="I40" s="42">
        <f t="shared" si="3"/>
        <v>84.494621706652069</v>
      </c>
      <c r="J40" s="30">
        <f t="shared" si="4"/>
        <v>310</v>
      </c>
      <c r="K40" s="216"/>
      <c r="L40" s="27">
        <f t="shared" si="5"/>
        <v>394.49462170665208</v>
      </c>
    </row>
    <row r="41" spans="1:12" ht="15" customHeight="1" x14ac:dyDescent="0.45">
      <c r="A41" s="294"/>
      <c r="B41" s="5" t="s">
        <v>4</v>
      </c>
      <c r="C41" s="2">
        <v>503</v>
      </c>
      <c r="D41" s="1">
        <v>3617557</v>
      </c>
      <c r="E41" s="1">
        <v>3641386</v>
      </c>
      <c r="F41" s="41">
        <f t="shared" si="7"/>
        <v>23.829000000000001</v>
      </c>
      <c r="G41" s="22">
        <f t="shared" si="1"/>
        <v>93.755551308615054</v>
      </c>
      <c r="H41" s="45">
        <f t="shared" si="2"/>
        <v>16.085214236641164</v>
      </c>
      <c r="I41" s="42">
        <f t="shared" si="3"/>
        <v>109.84076554525622</v>
      </c>
      <c r="J41" s="30">
        <f t="shared" si="4"/>
        <v>310</v>
      </c>
      <c r="K41" s="216"/>
      <c r="L41" s="27">
        <f t="shared" si="5"/>
        <v>419.8407655452562</v>
      </c>
    </row>
    <row r="42" spans="1:12" ht="15.75" customHeight="1" x14ac:dyDescent="0.45">
      <c r="A42" s="294"/>
      <c r="B42" s="5" t="s">
        <v>4</v>
      </c>
      <c r="C42" s="2">
        <v>504</v>
      </c>
      <c r="D42" s="1">
        <v>2926192</v>
      </c>
      <c r="E42" s="1">
        <v>2931864</v>
      </c>
      <c r="F42" s="41">
        <f t="shared" si="7"/>
        <v>5.6719999999999997</v>
      </c>
      <c r="G42" s="22">
        <f t="shared" si="1"/>
        <v>22.316567502726279</v>
      </c>
      <c r="H42" s="45">
        <f t="shared" si="2"/>
        <v>16.085214236641164</v>
      </c>
      <c r="I42" s="42">
        <f t="shared" si="3"/>
        <v>38.401781739367443</v>
      </c>
      <c r="J42" s="30">
        <f t="shared" si="4"/>
        <v>310</v>
      </c>
      <c r="K42" s="216"/>
      <c r="L42" s="27">
        <f t="shared" si="5"/>
        <v>348.40178173936744</v>
      </c>
    </row>
    <row r="43" spans="1:12" ht="15" customHeight="1" x14ac:dyDescent="0.45">
      <c r="A43" s="293"/>
      <c r="B43" s="5" t="s">
        <v>5</v>
      </c>
      <c r="C43" s="2">
        <v>101</v>
      </c>
      <c r="D43" s="1">
        <v>25523</v>
      </c>
      <c r="E43" s="1">
        <v>26128</v>
      </c>
      <c r="F43" s="41">
        <f>(E43-D43)*0.01</f>
        <v>6.05</v>
      </c>
      <c r="G43" s="22">
        <f t="shared" si="1"/>
        <v>23.803814067611778</v>
      </c>
      <c r="H43" s="45">
        <f t="shared" si="2"/>
        <v>16.085214236641164</v>
      </c>
      <c r="I43" s="42">
        <f t="shared" si="3"/>
        <v>39.889028304252946</v>
      </c>
      <c r="J43" s="30">
        <f t="shared" si="4"/>
        <v>310</v>
      </c>
      <c r="K43" s="216"/>
      <c r="L43" s="27">
        <f t="shared" si="5"/>
        <v>349.88902830425297</v>
      </c>
    </row>
    <row r="44" spans="1:12" ht="15" customHeight="1" x14ac:dyDescent="0.45">
      <c r="A44" s="293"/>
      <c r="B44" s="5" t="s">
        <v>5</v>
      </c>
      <c r="C44" s="2">
        <v>102</v>
      </c>
      <c r="D44" s="1">
        <v>2817050</v>
      </c>
      <c r="E44" s="1">
        <v>2843814</v>
      </c>
      <c r="F44" s="41">
        <f t="shared" ref="F44:F56" si="8">(E44-D44)*$N$1</f>
        <v>26.763999999999999</v>
      </c>
      <c r="G44" s="22">
        <f t="shared" si="1"/>
        <v>105.3033520174482</v>
      </c>
      <c r="H44" s="45">
        <f t="shared" si="2"/>
        <v>16.085214236641164</v>
      </c>
      <c r="I44" s="42">
        <f t="shared" si="3"/>
        <v>121.38856625408937</v>
      </c>
      <c r="J44" s="30">
        <f t="shared" si="4"/>
        <v>310</v>
      </c>
      <c r="K44" s="216"/>
      <c r="L44" s="27">
        <f t="shared" si="5"/>
        <v>431.38856625408937</v>
      </c>
    </row>
    <row r="45" spans="1:12" ht="15" customHeight="1" x14ac:dyDescent="0.45">
      <c r="A45" s="293"/>
      <c r="B45" s="5" t="s">
        <v>5</v>
      </c>
      <c r="C45" s="2">
        <v>103</v>
      </c>
      <c r="D45" s="1">
        <v>980475</v>
      </c>
      <c r="E45" s="1">
        <v>983409</v>
      </c>
      <c r="F45" s="41">
        <f t="shared" si="8"/>
        <v>2.9340000000000002</v>
      </c>
      <c r="G45" s="22">
        <f t="shared" si="1"/>
        <v>11.543866194111233</v>
      </c>
      <c r="H45" s="45">
        <f t="shared" si="2"/>
        <v>16.085214236641164</v>
      </c>
      <c r="I45" s="42">
        <f t="shared" si="3"/>
        <v>27.629080430752396</v>
      </c>
      <c r="J45" s="30">
        <f t="shared" si="4"/>
        <v>310</v>
      </c>
      <c r="K45" s="216"/>
      <c r="L45" s="27">
        <f t="shared" si="5"/>
        <v>337.62908043075242</v>
      </c>
    </row>
    <row r="46" spans="1:12" ht="15" customHeight="1" x14ac:dyDescent="0.45">
      <c r="A46" s="293"/>
      <c r="B46" s="5" t="s">
        <v>5</v>
      </c>
      <c r="C46" s="2">
        <v>104</v>
      </c>
      <c r="D46" s="1">
        <v>4133404</v>
      </c>
      <c r="E46" s="1">
        <v>4142548</v>
      </c>
      <c r="F46" s="41">
        <f t="shared" si="8"/>
        <v>9.1440000000000001</v>
      </c>
      <c r="G46" s="22">
        <f t="shared" si="1"/>
        <v>35.977202617230098</v>
      </c>
      <c r="H46" s="45">
        <f t="shared" si="2"/>
        <v>16.085214236641164</v>
      </c>
      <c r="I46" s="42">
        <f t="shared" si="3"/>
        <v>52.062416853871262</v>
      </c>
      <c r="J46" s="30">
        <f t="shared" si="4"/>
        <v>310</v>
      </c>
      <c r="K46" s="216"/>
      <c r="L46" s="27">
        <f t="shared" si="5"/>
        <v>362.06241685387124</v>
      </c>
    </row>
    <row r="47" spans="1:12" ht="15" customHeight="1" x14ac:dyDescent="0.45">
      <c r="A47" s="293"/>
      <c r="B47" s="5" t="s">
        <v>5</v>
      </c>
      <c r="C47" s="2">
        <v>201</v>
      </c>
      <c r="D47" s="1">
        <v>3832494</v>
      </c>
      <c r="E47" s="1">
        <v>3869220</v>
      </c>
      <c r="F47" s="41">
        <f t="shared" si="8"/>
        <v>36.725999999999999</v>
      </c>
      <c r="G47" s="22">
        <f t="shared" si="1"/>
        <v>144.49898767720828</v>
      </c>
      <c r="H47" s="45">
        <f t="shared" si="2"/>
        <v>16.085214236641164</v>
      </c>
      <c r="I47" s="42">
        <f t="shared" si="3"/>
        <v>160.58420191384943</v>
      </c>
      <c r="J47" s="30">
        <f t="shared" si="4"/>
        <v>310</v>
      </c>
      <c r="K47" s="216"/>
      <c r="L47" s="27">
        <f t="shared" si="5"/>
        <v>470.58420191384943</v>
      </c>
    </row>
    <row r="48" spans="1:12" ht="15" customHeight="1" x14ac:dyDescent="0.45">
      <c r="A48" s="293"/>
      <c r="B48" s="5" t="s">
        <v>5</v>
      </c>
      <c r="C48" s="2">
        <v>202</v>
      </c>
      <c r="D48" s="1">
        <v>2872334</v>
      </c>
      <c r="E48" s="1">
        <v>2897411</v>
      </c>
      <c r="F48" s="41">
        <f t="shared" si="8"/>
        <v>25.077000000000002</v>
      </c>
      <c r="G48" s="22">
        <f t="shared" si="1"/>
        <v>98.665825681570354</v>
      </c>
      <c r="H48" s="45">
        <f t="shared" si="2"/>
        <v>16.085214236641164</v>
      </c>
      <c r="I48" s="42">
        <f t="shared" si="3"/>
        <v>114.75103991821152</v>
      </c>
      <c r="J48" s="30">
        <f t="shared" si="4"/>
        <v>310</v>
      </c>
      <c r="K48" s="216">
        <v>10</v>
      </c>
      <c r="L48" s="27">
        <f t="shared" si="5"/>
        <v>434.75103991821152</v>
      </c>
    </row>
    <row r="49" spans="1:12" ht="15" customHeight="1" x14ac:dyDescent="0.45">
      <c r="A49" s="293"/>
      <c r="B49" s="5" t="s">
        <v>5</v>
      </c>
      <c r="C49" s="2">
        <v>203</v>
      </c>
      <c r="D49" s="1">
        <v>2313778</v>
      </c>
      <c r="E49" s="1">
        <v>2328283</v>
      </c>
      <c r="F49" s="41">
        <f t="shared" si="8"/>
        <v>14.505000000000001</v>
      </c>
      <c r="G49" s="22">
        <f t="shared" si="1"/>
        <v>57.070136041439483</v>
      </c>
      <c r="H49" s="45">
        <f t="shared" si="2"/>
        <v>16.085214236641164</v>
      </c>
      <c r="I49" s="42">
        <f t="shared" si="3"/>
        <v>73.155350278080647</v>
      </c>
      <c r="J49" s="30">
        <f t="shared" si="4"/>
        <v>310</v>
      </c>
      <c r="K49" s="216"/>
      <c r="L49" s="27">
        <f t="shared" si="5"/>
        <v>383.15535027808062</v>
      </c>
    </row>
    <row r="50" spans="1:12" ht="15" customHeight="1" x14ac:dyDescent="0.45">
      <c r="A50" s="293"/>
      <c r="B50" s="5" t="s">
        <v>5</v>
      </c>
      <c r="C50" s="2">
        <v>204</v>
      </c>
      <c r="D50" s="1">
        <v>2236138</v>
      </c>
      <c r="E50" s="1">
        <v>2250959</v>
      </c>
      <c r="F50" s="41">
        <f t="shared" si="8"/>
        <v>14.821</v>
      </c>
      <c r="G50" s="22">
        <f t="shared" si="1"/>
        <v>58.313442693565975</v>
      </c>
      <c r="H50" s="45">
        <f t="shared" si="2"/>
        <v>16.085214236641164</v>
      </c>
      <c r="I50" s="42">
        <f t="shared" si="3"/>
        <v>74.398656930207139</v>
      </c>
      <c r="J50" s="30">
        <f t="shared" si="4"/>
        <v>310</v>
      </c>
      <c r="K50" s="216"/>
      <c r="L50" s="27">
        <f t="shared" si="5"/>
        <v>384.39865693020715</v>
      </c>
    </row>
    <row r="51" spans="1:12" ht="15" customHeight="1" x14ac:dyDescent="0.45">
      <c r="A51" s="293"/>
      <c r="B51" s="5" t="s">
        <v>5</v>
      </c>
      <c r="C51" s="2">
        <v>301</v>
      </c>
      <c r="D51" s="1">
        <v>2666149</v>
      </c>
      <c r="E51" s="1">
        <v>2675182</v>
      </c>
      <c r="F51" s="41">
        <f t="shared" si="8"/>
        <v>9.0329999999999995</v>
      </c>
      <c r="G51" s="22">
        <f t="shared" si="1"/>
        <v>35.540471483097058</v>
      </c>
      <c r="H51" s="45">
        <f t="shared" si="2"/>
        <v>16.085214236641164</v>
      </c>
      <c r="I51" s="42">
        <f t="shared" si="3"/>
        <v>51.625685719738222</v>
      </c>
      <c r="J51" s="30">
        <f t="shared" si="4"/>
        <v>310</v>
      </c>
      <c r="K51" s="216"/>
      <c r="L51" s="27">
        <f t="shared" si="5"/>
        <v>361.62568571973821</v>
      </c>
    </row>
    <row r="52" spans="1:12" ht="15" customHeight="1" x14ac:dyDescent="0.45">
      <c r="A52" s="293"/>
      <c r="B52" s="5" t="s">
        <v>5</v>
      </c>
      <c r="C52" s="2">
        <v>302</v>
      </c>
      <c r="D52" s="1">
        <v>3999472</v>
      </c>
      <c r="E52" s="1">
        <v>4019909</v>
      </c>
      <c r="F52" s="41">
        <f t="shared" si="8"/>
        <v>20.437000000000001</v>
      </c>
      <c r="G52" s="22">
        <f t="shared" si="1"/>
        <v>80.409677371864788</v>
      </c>
      <c r="H52" s="45">
        <f t="shared" si="2"/>
        <v>16.085214236641164</v>
      </c>
      <c r="I52" s="42">
        <f t="shared" si="3"/>
        <v>96.494891608505952</v>
      </c>
      <c r="J52" s="30">
        <f t="shared" si="4"/>
        <v>310</v>
      </c>
      <c r="K52" s="216">
        <v>10</v>
      </c>
      <c r="L52" s="27">
        <f t="shared" si="5"/>
        <v>416.49489160850595</v>
      </c>
    </row>
    <row r="53" spans="1:12" ht="15" customHeight="1" x14ac:dyDescent="0.45">
      <c r="A53" s="293"/>
      <c r="B53" s="5" t="s">
        <v>5</v>
      </c>
      <c r="C53" s="2">
        <v>303</v>
      </c>
      <c r="D53" s="1">
        <v>3638006</v>
      </c>
      <c r="E53" s="1">
        <v>3644933</v>
      </c>
      <c r="F53" s="41">
        <f t="shared" si="8"/>
        <v>6.9270000000000005</v>
      </c>
      <c r="G53" s="22">
        <f t="shared" si="1"/>
        <v>27.254383478735008</v>
      </c>
      <c r="H53" s="45">
        <f t="shared" si="2"/>
        <v>16.085214236641164</v>
      </c>
      <c r="I53" s="42">
        <f t="shared" si="3"/>
        <v>43.339597715376172</v>
      </c>
      <c r="J53" s="30">
        <f t="shared" si="4"/>
        <v>310</v>
      </c>
      <c r="K53" s="216"/>
      <c r="L53" s="27">
        <f t="shared" si="5"/>
        <v>353.33959771537616</v>
      </c>
    </row>
    <row r="54" spans="1:12" ht="15" customHeight="1" x14ac:dyDescent="0.45">
      <c r="A54" s="293"/>
      <c r="B54" s="5" t="s">
        <v>5</v>
      </c>
      <c r="C54" s="2">
        <v>304</v>
      </c>
      <c r="D54" s="1">
        <v>2869431</v>
      </c>
      <c r="E54" s="1">
        <v>2878913</v>
      </c>
      <c r="F54" s="41">
        <f t="shared" si="8"/>
        <v>9.4819999999999993</v>
      </c>
      <c r="G54" s="22">
        <f t="shared" si="1"/>
        <v>37.307068593238817</v>
      </c>
      <c r="H54" s="45">
        <f t="shared" si="2"/>
        <v>16.085214236641164</v>
      </c>
      <c r="I54" s="42">
        <f t="shared" si="3"/>
        <v>53.392282829879981</v>
      </c>
      <c r="J54" s="30">
        <f t="shared" si="4"/>
        <v>310</v>
      </c>
      <c r="K54" s="216"/>
      <c r="L54" s="27">
        <f t="shared" si="5"/>
        <v>363.39228282988</v>
      </c>
    </row>
    <row r="55" spans="1:12" ht="15" customHeight="1" x14ac:dyDescent="0.45">
      <c r="A55" s="293"/>
      <c r="B55" s="5" t="s">
        <v>5</v>
      </c>
      <c r="C55" s="2">
        <v>401</v>
      </c>
      <c r="D55" s="1">
        <v>2984379</v>
      </c>
      <c r="E55" s="1">
        <v>3010192</v>
      </c>
      <c r="F55" s="41">
        <f t="shared" si="8"/>
        <v>25.812999999999999</v>
      </c>
      <c r="G55" s="22">
        <f t="shared" si="1"/>
        <v>101.56162851690294</v>
      </c>
      <c r="H55" s="45">
        <f t="shared" si="2"/>
        <v>16.085214236641164</v>
      </c>
      <c r="I55" s="42">
        <f t="shared" si="3"/>
        <v>117.64684275354411</v>
      </c>
      <c r="J55" s="30">
        <f t="shared" si="4"/>
        <v>310</v>
      </c>
      <c r="K55" s="216"/>
      <c r="L55" s="27">
        <f t="shared" si="5"/>
        <v>427.64684275354409</v>
      </c>
    </row>
    <row r="56" spans="1:12" ht="15" customHeight="1" x14ac:dyDescent="0.45">
      <c r="A56" s="293"/>
      <c r="B56" s="5" t="s">
        <v>5</v>
      </c>
      <c r="C56" s="2">
        <v>402</v>
      </c>
      <c r="D56" s="1">
        <v>1299432</v>
      </c>
      <c r="E56" s="1">
        <v>1304542</v>
      </c>
      <c r="F56" s="41">
        <f t="shared" si="8"/>
        <v>5.1100000000000003</v>
      </c>
      <c r="G56" s="22">
        <f t="shared" si="1"/>
        <v>20.105370229007637</v>
      </c>
      <c r="H56" s="45">
        <f t="shared" si="2"/>
        <v>16.085214236641164</v>
      </c>
      <c r="I56" s="42">
        <f t="shared" si="3"/>
        <v>36.190584465648797</v>
      </c>
      <c r="J56" s="30">
        <f t="shared" si="4"/>
        <v>310</v>
      </c>
      <c r="K56" s="216"/>
      <c r="L56" s="27">
        <f t="shared" si="5"/>
        <v>346.19058446564878</v>
      </c>
    </row>
    <row r="57" spans="1:12" ht="15" customHeight="1" x14ac:dyDescent="0.45">
      <c r="A57" s="293"/>
      <c r="B57" s="5" t="s">
        <v>5</v>
      </c>
      <c r="C57" s="2">
        <v>403</v>
      </c>
      <c r="D57" s="1">
        <v>155975</v>
      </c>
      <c r="E57" s="1">
        <v>158410</v>
      </c>
      <c r="F57" s="41">
        <f>(E57-D57)*0.01</f>
        <v>24.35</v>
      </c>
      <c r="G57" s="22">
        <f t="shared" si="1"/>
        <v>95.805433478735011</v>
      </c>
      <c r="H57" s="45">
        <f t="shared" si="2"/>
        <v>16.085214236641164</v>
      </c>
      <c r="I57" s="42">
        <f t="shared" si="3"/>
        <v>111.89064771537618</v>
      </c>
      <c r="J57" s="30">
        <f t="shared" si="4"/>
        <v>310</v>
      </c>
      <c r="K57" s="216"/>
      <c r="L57" s="27">
        <f t="shared" si="5"/>
        <v>421.89064771537619</v>
      </c>
    </row>
    <row r="58" spans="1:12" ht="15" customHeight="1" x14ac:dyDescent="0.45">
      <c r="A58" s="293"/>
      <c r="B58" s="5" t="s">
        <v>5</v>
      </c>
      <c r="C58" s="2">
        <v>404</v>
      </c>
      <c r="D58" s="1">
        <v>1916519</v>
      </c>
      <c r="E58" s="1">
        <v>1927835</v>
      </c>
      <c r="F58" s="41">
        <f t="shared" ref="F58:F87" si="9">(E58-D58)*$N$1</f>
        <v>11.316000000000001</v>
      </c>
      <c r="G58" s="22">
        <f t="shared" si="1"/>
        <v>44.522968593238829</v>
      </c>
      <c r="H58" s="45">
        <f t="shared" si="2"/>
        <v>16.085214236641164</v>
      </c>
      <c r="I58" s="42">
        <f t="shared" si="3"/>
        <v>60.608182829879993</v>
      </c>
      <c r="J58" s="30">
        <f t="shared" si="4"/>
        <v>310</v>
      </c>
      <c r="K58" s="216"/>
      <c r="L58" s="27">
        <f t="shared" si="5"/>
        <v>370.60818282987998</v>
      </c>
    </row>
    <row r="59" spans="1:12" ht="15" customHeight="1" x14ac:dyDescent="0.45">
      <c r="A59" s="293"/>
      <c r="B59" s="5" t="s">
        <v>5</v>
      </c>
      <c r="C59" s="2">
        <v>501</v>
      </c>
      <c r="D59" s="1">
        <v>2753488</v>
      </c>
      <c r="E59" s="1">
        <v>2804707</v>
      </c>
      <c r="F59" s="41">
        <f t="shared" si="9"/>
        <v>51.219000000000001</v>
      </c>
      <c r="G59" s="22">
        <f t="shared" si="1"/>
        <v>201.52190954198474</v>
      </c>
      <c r="H59" s="45">
        <f t="shared" si="2"/>
        <v>16.085214236641164</v>
      </c>
      <c r="I59" s="42">
        <f t="shared" si="3"/>
        <v>217.60712377862592</v>
      </c>
      <c r="J59" s="30">
        <f t="shared" si="4"/>
        <v>310</v>
      </c>
      <c r="K59" s="216"/>
      <c r="L59" s="27">
        <f t="shared" si="5"/>
        <v>527.60712377862592</v>
      </c>
    </row>
    <row r="60" spans="1:12" ht="15" customHeight="1" x14ac:dyDescent="0.45">
      <c r="A60" s="293"/>
      <c r="B60" s="5" t="s">
        <v>5</v>
      </c>
      <c r="C60" s="2">
        <v>502</v>
      </c>
      <c r="D60" s="1">
        <v>3418905</v>
      </c>
      <c r="E60" s="1">
        <v>3429419</v>
      </c>
      <c r="F60" s="41">
        <f t="shared" si="9"/>
        <v>10.513999999999999</v>
      </c>
      <c r="G60" s="22">
        <f t="shared" si="1"/>
        <v>41.367487786259538</v>
      </c>
      <c r="H60" s="45">
        <f t="shared" si="2"/>
        <v>16.085214236641164</v>
      </c>
      <c r="I60" s="42">
        <f t="shared" si="3"/>
        <v>57.452702022900702</v>
      </c>
      <c r="J60" s="30">
        <f t="shared" si="4"/>
        <v>310</v>
      </c>
      <c r="K60" s="216"/>
      <c r="L60" s="27">
        <f t="shared" si="5"/>
        <v>367.45270202290072</v>
      </c>
    </row>
    <row r="61" spans="1:12" ht="15" customHeight="1" x14ac:dyDescent="0.45">
      <c r="A61" s="293"/>
      <c r="B61" s="5" t="s">
        <v>5</v>
      </c>
      <c r="C61" s="2">
        <v>503</v>
      </c>
      <c r="D61" s="1">
        <v>4337247</v>
      </c>
      <c r="E61" s="1">
        <v>4361048</v>
      </c>
      <c r="F61" s="41">
        <f t="shared" si="9"/>
        <v>23.801000000000002</v>
      </c>
      <c r="G61" s="22">
        <f t="shared" si="1"/>
        <v>93.645384896401325</v>
      </c>
      <c r="H61" s="45">
        <f t="shared" si="2"/>
        <v>16.085214236641164</v>
      </c>
      <c r="I61" s="42">
        <f t="shared" si="3"/>
        <v>109.73059913304249</v>
      </c>
      <c r="J61" s="30">
        <f t="shared" si="4"/>
        <v>310</v>
      </c>
      <c r="K61" s="216"/>
      <c r="L61" s="27">
        <f t="shared" si="5"/>
        <v>419.73059913304246</v>
      </c>
    </row>
    <row r="62" spans="1:12" ht="15.75" customHeight="1" x14ac:dyDescent="0.45">
      <c r="A62" s="293"/>
      <c r="B62" s="5" t="s">
        <v>5</v>
      </c>
      <c r="C62" s="2">
        <v>504</v>
      </c>
      <c r="D62" s="1">
        <v>2045585</v>
      </c>
      <c r="E62" s="1">
        <v>2064770</v>
      </c>
      <c r="F62" s="41">
        <f t="shared" si="9"/>
        <v>19.184999999999999</v>
      </c>
      <c r="G62" s="22">
        <f t="shared" si="1"/>
        <v>75.483664940021811</v>
      </c>
      <c r="H62" s="45">
        <f t="shared" si="2"/>
        <v>16.085214236641164</v>
      </c>
      <c r="I62" s="42">
        <f t="shared" si="3"/>
        <v>91.568879176662975</v>
      </c>
      <c r="J62" s="30">
        <f t="shared" si="4"/>
        <v>310</v>
      </c>
      <c r="K62" s="216"/>
      <c r="L62" s="27">
        <f t="shared" si="5"/>
        <v>401.56887917666296</v>
      </c>
    </row>
    <row r="63" spans="1:12" ht="15" customHeight="1" x14ac:dyDescent="0.45">
      <c r="A63" s="294"/>
      <c r="B63" s="5" t="s">
        <v>6</v>
      </c>
      <c r="C63" s="2">
        <v>101</v>
      </c>
      <c r="D63" s="1">
        <v>4778979</v>
      </c>
      <c r="E63" s="1">
        <v>4800797</v>
      </c>
      <c r="F63" s="41">
        <f t="shared" si="9"/>
        <v>21.818000000000001</v>
      </c>
      <c r="G63" s="22">
        <f t="shared" si="1"/>
        <v>85.843242202835341</v>
      </c>
      <c r="H63" s="45">
        <f t="shared" si="2"/>
        <v>16.085214236641164</v>
      </c>
      <c r="I63" s="42">
        <f t="shared" si="3"/>
        <v>101.92845643947651</v>
      </c>
      <c r="J63" s="30">
        <f t="shared" si="4"/>
        <v>310</v>
      </c>
      <c r="K63" s="216"/>
      <c r="L63" s="27">
        <f t="shared" si="5"/>
        <v>411.92845643947652</v>
      </c>
    </row>
    <row r="64" spans="1:12" ht="15" customHeight="1" x14ac:dyDescent="0.45">
      <c r="A64" s="294"/>
      <c r="B64" s="5" t="s">
        <v>6</v>
      </c>
      <c r="C64" s="2">
        <v>102</v>
      </c>
      <c r="D64" s="1">
        <v>4646220</v>
      </c>
      <c r="E64" s="1">
        <v>4654416</v>
      </c>
      <c r="F64" s="41">
        <f t="shared" si="9"/>
        <v>8.1959999999999997</v>
      </c>
      <c r="G64" s="22">
        <f t="shared" si="1"/>
        <v>32.247282660850601</v>
      </c>
      <c r="H64" s="45">
        <f t="shared" si="2"/>
        <v>16.085214236641164</v>
      </c>
      <c r="I64" s="42">
        <f t="shared" si="3"/>
        <v>48.332496897491765</v>
      </c>
      <c r="J64" s="30">
        <f t="shared" si="4"/>
        <v>310</v>
      </c>
      <c r="K64" s="216"/>
      <c r="L64" s="27">
        <f t="shared" si="5"/>
        <v>358.33249689749175</v>
      </c>
    </row>
    <row r="65" spans="1:12" ht="15" customHeight="1" x14ac:dyDescent="0.45">
      <c r="A65" s="294"/>
      <c r="B65" s="5" t="s">
        <v>6</v>
      </c>
      <c r="C65" s="2">
        <v>103</v>
      </c>
      <c r="D65" s="1">
        <v>3318662</v>
      </c>
      <c r="E65" s="1">
        <v>3336131</v>
      </c>
      <c r="F65" s="41">
        <f t="shared" si="9"/>
        <v>17.469000000000001</v>
      </c>
      <c r="G65" s="22">
        <f t="shared" si="1"/>
        <v>68.732037677208297</v>
      </c>
      <c r="H65" s="45">
        <f t="shared" si="2"/>
        <v>16.085214236641164</v>
      </c>
      <c r="I65" s="42">
        <f t="shared" si="3"/>
        <v>84.817251913849461</v>
      </c>
      <c r="J65" s="30">
        <f t="shared" si="4"/>
        <v>310</v>
      </c>
      <c r="K65" s="216">
        <v>10</v>
      </c>
      <c r="L65" s="27">
        <f>SUM(I65,J65,K65)</f>
        <v>404.81725191384947</v>
      </c>
    </row>
    <row r="66" spans="1:12" ht="15" customHeight="1" x14ac:dyDescent="0.45">
      <c r="A66" s="294"/>
      <c r="B66" s="5" t="s">
        <v>6</v>
      </c>
      <c r="C66" s="2">
        <v>104</v>
      </c>
      <c r="D66" s="1">
        <v>33824</v>
      </c>
      <c r="E66" s="1">
        <v>50928</v>
      </c>
      <c r="F66" s="41">
        <f t="shared" si="9"/>
        <v>17.103999999999999</v>
      </c>
      <c r="G66" s="22">
        <f t="shared" si="1"/>
        <v>67.295939803707739</v>
      </c>
      <c r="H66" s="45">
        <f t="shared" si="2"/>
        <v>16.085214236641164</v>
      </c>
      <c r="I66" s="42">
        <f t="shared" si="3"/>
        <v>83.381154040348903</v>
      </c>
      <c r="J66" s="30">
        <f t="shared" si="4"/>
        <v>310</v>
      </c>
      <c r="K66" s="216"/>
      <c r="L66" s="27">
        <f t="shared" si="5"/>
        <v>393.38115404034892</v>
      </c>
    </row>
    <row r="67" spans="1:12" ht="15" customHeight="1" x14ac:dyDescent="0.45">
      <c r="A67" s="294"/>
      <c r="B67" s="5" t="s">
        <v>6</v>
      </c>
      <c r="C67" s="2">
        <v>201</v>
      </c>
      <c r="D67" s="1">
        <v>4032760</v>
      </c>
      <c r="E67" s="1">
        <v>4041940</v>
      </c>
      <c r="F67" s="41">
        <f t="shared" si="9"/>
        <v>9.18</v>
      </c>
      <c r="G67" s="22">
        <f t="shared" si="1"/>
        <v>36.11884514721919</v>
      </c>
      <c r="H67" s="45">
        <f t="shared" si="2"/>
        <v>16.085214236641164</v>
      </c>
      <c r="I67" s="42">
        <f t="shared" si="3"/>
        <v>52.204059383860354</v>
      </c>
      <c r="J67" s="30">
        <f t="shared" si="4"/>
        <v>310</v>
      </c>
      <c r="K67" s="216"/>
      <c r="L67" s="27">
        <f t="shared" si="5"/>
        <v>362.20405938386034</v>
      </c>
    </row>
    <row r="68" spans="1:12" ht="15" customHeight="1" x14ac:dyDescent="0.45">
      <c r="A68" s="294"/>
      <c r="B68" s="5" t="s">
        <v>6</v>
      </c>
      <c r="C68" s="2">
        <v>202</v>
      </c>
      <c r="D68" s="1">
        <v>4137697</v>
      </c>
      <c r="E68" s="1">
        <v>4156667</v>
      </c>
      <c r="F68" s="41">
        <f t="shared" si="9"/>
        <v>18.97</v>
      </c>
      <c r="G68" s="22">
        <f t="shared" ref="G68:G131" si="10">MMULT($G$1,1/$F$183)*F68</f>
        <v>74.637744274809151</v>
      </c>
      <c r="H68" s="45">
        <f t="shared" ref="H68:H131" si="11">MMULT($H$1,1/180)</f>
        <v>16.085214236641164</v>
      </c>
      <c r="I68" s="42">
        <f t="shared" ref="I68:I131" si="12">SUM(G68,H68)</f>
        <v>90.722958511450315</v>
      </c>
      <c r="J68" s="30">
        <f t="shared" si="4"/>
        <v>310</v>
      </c>
      <c r="K68" s="216"/>
      <c r="L68" s="27">
        <f t="shared" ref="L68:L131" si="13">SUM(I68,J68,K68)</f>
        <v>400.72295851145032</v>
      </c>
    </row>
    <row r="69" spans="1:12" ht="15" customHeight="1" x14ac:dyDescent="0.45">
      <c r="A69" s="294"/>
      <c r="B69" s="5" t="s">
        <v>6</v>
      </c>
      <c r="C69" s="2">
        <v>203</v>
      </c>
      <c r="D69" s="1">
        <v>2482633</v>
      </c>
      <c r="E69" s="1">
        <v>2484310</v>
      </c>
      <c r="F69" s="41">
        <f t="shared" si="9"/>
        <v>1.677</v>
      </c>
      <c r="G69" s="22">
        <f t="shared" si="10"/>
        <v>6.5981811886586703</v>
      </c>
      <c r="H69" s="45">
        <f t="shared" si="11"/>
        <v>16.085214236641164</v>
      </c>
      <c r="I69" s="42">
        <f t="shared" si="12"/>
        <v>22.683395425299835</v>
      </c>
      <c r="J69" s="30">
        <f t="shared" ref="J69:J132" si="14">SUM(J68)</f>
        <v>310</v>
      </c>
      <c r="K69" s="216"/>
      <c r="L69" s="27">
        <f t="shared" si="13"/>
        <v>332.68339542529986</v>
      </c>
    </row>
    <row r="70" spans="1:12" ht="15" customHeight="1" x14ac:dyDescent="0.45">
      <c r="A70" s="294"/>
      <c r="B70" s="5" t="s">
        <v>6</v>
      </c>
      <c r="C70" s="2">
        <v>204</v>
      </c>
      <c r="D70" s="1">
        <v>2369983</v>
      </c>
      <c r="E70" s="1">
        <v>2383120</v>
      </c>
      <c r="F70" s="41">
        <f t="shared" si="9"/>
        <v>13.137</v>
      </c>
      <c r="G70" s="22">
        <f t="shared" si="10"/>
        <v>51.687719901853875</v>
      </c>
      <c r="H70" s="45">
        <f t="shared" si="11"/>
        <v>16.085214236641164</v>
      </c>
      <c r="I70" s="42">
        <f t="shared" si="12"/>
        <v>67.772934138495032</v>
      </c>
      <c r="J70" s="30">
        <f t="shared" si="14"/>
        <v>310</v>
      </c>
      <c r="K70" s="216"/>
      <c r="L70" s="27">
        <f t="shared" si="13"/>
        <v>377.77293413849503</v>
      </c>
    </row>
    <row r="71" spans="1:12" ht="15" customHeight="1" x14ac:dyDescent="0.45">
      <c r="A71" s="294"/>
      <c r="B71" s="5" t="s">
        <v>6</v>
      </c>
      <c r="C71" s="2">
        <v>301</v>
      </c>
      <c r="D71" s="1">
        <v>3839088</v>
      </c>
      <c r="E71" s="1">
        <v>3853485</v>
      </c>
      <c r="F71" s="41">
        <f t="shared" si="9"/>
        <v>14.397</v>
      </c>
      <c r="G71" s="22">
        <f t="shared" si="10"/>
        <v>56.645208451472193</v>
      </c>
      <c r="H71" s="45">
        <f t="shared" si="11"/>
        <v>16.085214236641164</v>
      </c>
      <c r="I71" s="42">
        <f t="shared" si="12"/>
        <v>72.73042268811335</v>
      </c>
      <c r="J71" s="30">
        <f t="shared" si="14"/>
        <v>310</v>
      </c>
      <c r="K71" s="216"/>
      <c r="L71" s="27">
        <f t="shared" si="13"/>
        <v>382.73042268811332</v>
      </c>
    </row>
    <row r="72" spans="1:12" ht="15" customHeight="1" x14ac:dyDescent="0.45">
      <c r="A72" s="294"/>
      <c r="B72" s="5" t="s">
        <v>6</v>
      </c>
      <c r="C72" s="2">
        <v>302</v>
      </c>
      <c r="D72" s="1">
        <v>3047654</v>
      </c>
      <c r="E72" s="1">
        <v>3066435</v>
      </c>
      <c r="F72" s="41">
        <f t="shared" si="9"/>
        <v>18.780999999999999</v>
      </c>
      <c r="G72" s="22">
        <f t="shared" si="10"/>
        <v>73.89412099236641</v>
      </c>
      <c r="H72" s="45">
        <f t="shared" si="11"/>
        <v>16.085214236641164</v>
      </c>
      <c r="I72" s="42">
        <f t="shared" si="12"/>
        <v>89.979335229007575</v>
      </c>
      <c r="J72" s="30">
        <f t="shared" si="14"/>
        <v>310</v>
      </c>
      <c r="K72" s="216"/>
      <c r="L72" s="27">
        <f t="shared" si="13"/>
        <v>399.97933522900757</v>
      </c>
    </row>
    <row r="73" spans="1:12" ht="15" customHeight="1" x14ac:dyDescent="0.45">
      <c r="A73" s="294"/>
      <c r="B73" s="5" t="s">
        <v>6</v>
      </c>
      <c r="C73" s="2">
        <v>303</v>
      </c>
      <c r="D73" s="1">
        <v>3445588</v>
      </c>
      <c r="E73" s="1">
        <v>3456160</v>
      </c>
      <c r="F73" s="41">
        <f t="shared" si="9"/>
        <v>10.572000000000001</v>
      </c>
      <c r="G73" s="22">
        <f t="shared" si="10"/>
        <v>41.595689640130864</v>
      </c>
      <c r="H73" s="45">
        <f t="shared" si="11"/>
        <v>16.085214236641164</v>
      </c>
      <c r="I73" s="42">
        <f t="shared" si="12"/>
        <v>57.680903876772028</v>
      </c>
      <c r="J73" s="30">
        <f t="shared" si="14"/>
        <v>310</v>
      </c>
      <c r="K73" s="216"/>
      <c r="L73" s="27">
        <f t="shared" si="13"/>
        <v>367.68090387677205</v>
      </c>
    </row>
    <row r="74" spans="1:12" ht="15" customHeight="1" x14ac:dyDescent="0.45">
      <c r="A74" s="294"/>
      <c r="B74" s="5" t="s">
        <v>6</v>
      </c>
      <c r="C74" s="2">
        <v>304</v>
      </c>
      <c r="D74" s="1">
        <v>1439259</v>
      </c>
      <c r="E74" s="1">
        <v>1447310</v>
      </c>
      <c r="F74" s="41">
        <f t="shared" si="9"/>
        <v>8.0510000000000002</v>
      </c>
      <c r="G74" s="22">
        <f t="shared" si="10"/>
        <v>31.676778026172304</v>
      </c>
      <c r="H74" s="45">
        <f t="shared" si="11"/>
        <v>16.085214236641164</v>
      </c>
      <c r="I74" s="42">
        <f t="shared" si="12"/>
        <v>47.761992262813465</v>
      </c>
      <c r="J74" s="30">
        <f t="shared" si="14"/>
        <v>310</v>
      </c>
      <c r="K74" s="216"/>
      <c r="L74" s="27">
        <f t="shared" si="13"/>
        <v>357.76199226281346</v>
      </c>
    </row>
    <row r="75" spans="1:12" ht="15" customHeight="1" x14ac:dyDescent="0.45">
      <c r="A75" s="294"/>
      <c r="B75" s="5" t="s">
        <v>6</v>
      </c>
      <c r="C75" s="2">
        <v>401</v>
      </c>
      <c r="D75" s="1">
        <v>4675686</v>
      </c>
      <c r="E75" s="1">
        <v>4697115</v>
      </c>
      <c r="F75" s="41">
        <f t="shared" si="9"/>
        <v>21.429000000000002</v>
      </c>
      <c r="G75" s="22">
        <f t="shared" si="10"/>
        <v>84.312715976008732</v>
      </c>
      <c r="H75" s="45">
        <f t="shared" si="11"/>
        <v>16.085214236641164</v>
      </c>
      <c r="I75" s="42">
        <f t="shared" si="12"/>
        <v>100.3979302126499</v>
      </c>
      <c r="J75" s="30">
        <f t="shared" si="14"/>
        <v>310</v>
      </c>
      <c r="K75" s="216"/>
      <c r="L75" s="27">
        <f t="shared" si="13"/>
        <v>410.3979302126499</v>
      </c>
    </row>
    <row r="76" spans="1:12" ht="15" customHeight="1" x14ac:dyDescent="0.45">
      <c r="A76" s="294"/>
      <c r="B76" s="5" t="s">
        <v>6</v>
      </c>
      <c r="C76" s="2">
        <v>402</v>
      </c>
      <c r="D76" s="1">
        <v>2800719</v>
      </c>
      <c r="E76" s="1">
        <v>2838998</v>
      </c>
      <c r="F76" s="41">
        <f t="shared" si="9"/>
        <v>38.279000000000003</v>
      </c>
      <c r="G76" s="22">
        <f t="shared" si="10"/>
        <v>150.60928904034898</v>
      </c>
      <c r="H76" s="45">
        <f t="shared" si="11"/>
        <v>16.085214236641164</v>
      </c>
      <c r="I76" s="42">
        <f t="shared" si="12"/>
        <v>166.69450327699013</v>
      </c>
      <c r="J76" s="30">
        <f t="shared" si="14"/>
        <v>310</v>
      </c>
      <c r="K76" s="216"/>
      <c r="L76" s="27">
        <f t="shared" si="13"/>
        <v>476.69450327699013</v>
      </c>
    </row>
    <row r="77" spans="1:12" ht="15" customHeight="1" x14ac:dyDescent="0.45">
      <c r="A77" s="294"/>
      <c r="B77" s="5" t="s">
        <v>6</v>
      </c>
      <c r="C77" s="2">
        <v>403</v>
      </c>
      <c r="D77" s="1">
        <v>2594340</v>
      </c>
      <c r="E77" s="1">
        <v>2621815</v>
      </c>
      <c r="F77" s="41">
        <f t="shared" si="9"/>
        <v>27.475000000000001</v>
      </c>
      <c r="G77" s="22">
        <f t="shared" si="10"/>
        <v>108.10079198473284</v>
      </c>
      <c r="H77" s="45">
        <f t="shared" si="11"/>
        <v>16.085214236641164</v>
      </c>
      <c r="I77" s="42">
        <f t="shared" si="12"/>
        <v>124.186006221374</v>
      </c>
      <c r="J77" s="30">
        <f t="shared" si="14"/>
        <v>310</v>
      </c>
      <c r="K77" s="216"/>
      <c r="L77" s="27">
        <f t="shared" si="13"/>
        <v>434.18600622137399</v>
      </c>
    </row>
    <row r="78" spans="1:12" ht="15" customHeight="1" x14ac:dyDescent="0.45">
      <c r="A78" s="294"/>
      <c r="B78" s="5" t="s">
        <v>6</v>
      </c>
      <c r="C78" s="2">
        <v>404</v>
      </c>
      <c r="D78" s="1">
        <v>2716414</v>
      </c>
      <c r="E78" s="1">
        <v>2724206</v>
      </c>
      <c r="F78" s="41">
        <f t="shared" si="9"/>
        <v>7.7919999999999998</v>
      </c>
      <c r="G78" s="22">
        <f t="shared" si="10"/>
        <v>30.657738713195201</v>
      </c>
      <c r="H78" s="45">
        <f t="shared" si="11"/>
        <v>16.085214236641164</v>
      </c>
      <c r="I78" s="42">
        <f t="shared" si="12"/>
        <v>46.742952949836365</v>
      </c>
      <c r="J78" s="30">
        <f t="shared" si="14"/>
        <v>310</v>
      </c>
      <c r="K78" s="216"/>
      <c r="L78" s="27">
        <f t="shared" si="13"/>
        <v>356.74295294983636</v>
      </c>
    </row>
    <row r="79" spans="1:12" ht="15" customHeight="1" x14ac:dyDescent="0.45">
      <c r="A79" s="294"/>
      <c r="B79" s="5" t="s">
        <v>6</v>
      </c>
      <c r="C79" s="2">
        <v>501</v>
      </c>
      <c r="D79" s="1">
        <v>4579056</v>
      </c>
      <c r="E79" s="1">
        <v>4610700</v>
      </c>
      <c r="F79" s="41">
        <f t="shared" si="9"/>
        <v>31.644000000000002</v>
      </c>
      <c r="G79" s="22">
        <f t="shared" si="10"/>
        <v>124.5037838604144</v>
      </c>
      <c r="H79" s="45">
        <f t="shared" si="11"/>
        <v>16.085214236641164</v>
      </c>
      <c r="I79" s="42">
        <f t="shared" si="12"/>
        <v>140.58899809705557</v>
      </c>
      <c r="J79" s="30">
        <f t="shared" si="14"/>
        <v>310</v>
      </c>
      <c r="K79" s="216"/>
      <c r="L79" s="27">
        <f t="shared" si="13"/>
        <v>450.58899809705554</v>
      </c>
    </row>
    <row r="80" spans="1:12" ht="15" customHeight="1" x14ac:dyDescent="0.45">
      <c r="A80" s="294"/>
      <c r="B80" s="5" t="s">
        <v>6</v>
      </c>
      <c r="C80" s="2">
        <v>502</v>
      </c>
      <c r="D80" s="1">
        <v>4847540</v>
      </c>
      <c r="E80" s="1">
        <v>4864308</v>
      </c>
      <c r="F80" s="41">
        <f t="shared" si="9"/>
        <v>16.768000000000001</v>
      </c>
      <c r="G80" s="22">
        <f t="shared" si="10"/>
        <v>65.973942857142859</v>
      </c>
      <c r="H80" s="45">
        <f t="shared" si="11"/>
        <v>16.085214236641164</v>
      </c>
      <c r="I80" s="42">
        <f t="shared" si="12"/>
        <v>82.059157093784023</v>
      </c>
      <c r="J80" s="30">
        <f t="shared" si="14"/>
        <v>310</v>
      </c>
      <c r="K80" s="216"/>
      <c r="L80" s="27">
        <f t="shared" si="13"/>
        <v>392.05915709378405</v>
      </c>
    </row>
    <row r="81" spans="1:12" ht="15" customHeight="1" x14ac:dyDescent="0.45">
      <c r="A81" s="294"/>
      <c r="B81" s="5" t="s">
        <v>6</v>
      </c>
      <c r="C81" s="2">
        <v>503</v>
      </c>
      <c r="D81" s="1">
        <v>3104836</v>
      </c>
      <c r="E81" s="1">
        <v>3108841</v>
      </c>
      <c r="F81" s="41">
        <f t="shared" si="9"/>
        <v>4.0049999999999999</v>
      </c>
      <c r="G81" s="22">
        <f t="shared" si="10"/>
        <v>15.757731461286804</v>
      </c>
      <c r="H81" s="45">
        <f t="shared" si="11"/>
        <v>16.085214236641164</v>
      </c>
      <c r="I81" s="42">
        <f t="shared" si="12"/>
        <v>31.842945697927966</v>
      </c>
      <c r="J81" s="30">
        <f t="shared" si="14"/>
        <v>310</v>
      </c>
      <c r="K81" s="216">
        <v>10</v>
      </c>
      <c r="L81" s="27">
        <f t="shared" si="13"/>
        <v>351.84294569792797</v>
      </c>
    </row>
    <row r="82" spans="1:12" ht="15.75" customHeight="1" x14ac:dyDescent="0.45">
      <c r="A82" s="294"/>
      <c r="B82" s="5" t="s">
        <v>6</v>
      </c>
      <c r="C82" s="2">
        <v>504</v>
      </c>
      <c r="D82" s="1">
        <v>3382686</v>
      </c>
      <c r="E82" s="1">
        <v>3409173</v>
      </c>
      <c r="F82" s="41">
        <f t="shared" si="9"/>
        <v>26.487000000000002</v>
      </c>
      <c r="G82" s="22">
        <f t="shared" si="10"/>
        <v>104.21349143947657</v>
      </c>
      <c r="H82" s="45">
        <f t="shared" si="11"/>
        <v>16.085214236641164</v>
      </c>
      <c r="I82" s="42">
        <f t="shared" si="12"/>
        <v>120.29870567611773</v>
      </c>
      <c r="J82" s="30">
        <f t="shared" si="14"/>
        <v>310</v>
      </c>
      <c r="K82" s="216"/>
      <c r="L82" s="27">
        <f t="shared" si="13"/>
        <v>430.29870567611772</v>
      </c>
    </row>
    <row r="83" spans="1:12" ht="15" customHeight="1" x14ac:dyDescent="0.45">
      <c r="A83" s="293"/>
      <c r="B83" s="5" t="s">
        <v>7</v>
      </c>
      <c r="C83" s="2">
        <v>101</v>
      </c>
      <c r="D83" s="1">
        <v>4660394</v>
      </c>
      <c r="E83" s="1">
        <v>4688872</v>
      </c>
      <c r="F83" s="41">
        <f t="shared" si="9"/>
        <v>28.478000000000002</v>
      </c>
      <c r="G83" s="22">
        <f t="shared" si="10"/>
        <v>112.04711025081789</v>
      </c>
      <c r="H83" s="45">
        <f t="shared" si="11"/>
        <v>16.085214236641164</v>
      </c>
      <c r="I83" s="42">
        <f t="shared" si="12"/>
        <v>128.13232448745907</v>
      </c>
      <c r="J83" s="30">
        <f t="shared" si="14"/>
        <v>310</v>
      </c>
      <c r="K83" s="216"/>
      <c r="L83" s="27">
        <f t="shared" si="13"/>
        <v>438.13232448745907</v>
      </c>
    </row>
    <row r="84" spans="1:12" ht="15" customHeight="1" x14ac:dyDescent="0.45">
      <c r="A84" s="293"/>
      <c r="B84" s="5" t="s">
        <v>7</v>
      </c>
      <c r="C84" s="2">
        <v>102</v>
      </c>
      <c r="D84" s="1">
        <v>1767874</v>
      </c>
      <c r="E84" s="1">
        <v>1787161</v>
      </c>
      <c r="F84" s="41">
        <f t="shared" si="9"/>
        <v>19.286999999999999</v>
      </c>
      <c r="G84" s="22">
        <f t="shared" si="10"/>
        <v>75.884985441657577</v>
      </c>
      <c r="H84" s="45">
        <f t="shared" si="11"/>
        <v>16.085214236641164</v>
      </c>
      <c r="I84" s="42">
        <f t="shared" si="12"/>
        <v>91.970199678298741</v>
      </c>
      <c r="J84" s="30">
        <f t="shared" si="14"/>
        <v>310</v>
      </c>
      <c r="K84" s="216"/>
      <c r="L84" s="27">
        <f t="shared" si="13"/>
        <v>401.97019967829874</v>
      </c>
    </row>
    <row r="85" spans="1:12" ht="15" customHeight="1" x14ac:dyDescent="0.45">
      <c r="A85" s="293"/>
      <c r="B85" s="5" t="s">
        <v>7</v>
      </c>
      <c r="C85" s="2">
        <v>103</v>
      </c>
      <c r="D85" s="1">
        <v>2996539</v>
      </c>
      <c r="E85" s="1">
        <v>2999728</v>
      </c>
      <c r="F85" s="41">
        <f t="shared" si="9"/>
        <v>3.1890000000000001</v>
      </c>
      <c r="G85" s="22">
        <f t="shared" si="10"/>
        <v>12.547167448200655</v>
      </c>
      <c r="H85" s="45">
        <f t="shared" si="11"/>
        <v>16.085214236641164</v>
      </c>
      <c r="I85" s="42">
        <f t="shared" si="12"/>
        <v>28.632381684841818</v>
      </c>
      <c r="J85" s="30">
        <f t="shared" si="14"/>
        <v>310</v>
      </c>
      <c r="K85" s="216"/>
      <c r="L85" s="27">
        <f t="shared" si="13"/>
        <v>338.63238168484179</v>
      </c>
    </row>
    <row r="86" spans="1:12" ht="15" customHeight="1" x14ac:dyDescent="0.45">
      <c r="A86" s="293"/>
      <c r="B86" s="5" t="s">
        <v>7</v>
      </c>
      <c r="C86" s="2">
        <v>104</v>
      </c>
      <c r="D86" s="1">
        <v>2556673</v>
      </c>
      <c r="E86" s="1">
        <v>2571307</v>
      </c>
      <c r="F86" s="41">
        <f t="shared" si="9"/>
        <v>14.634</v>
      </c>
      <c r="G86" s="22">
        <f t="shared" si="10"/>
        <v>57.577688440567073</v>
      </c>
      <c r="H86" s="45">
        <f t="shared" si="11"/>
        <v>16.085214236641164</v>
      </c>
      <c r="I86" s="42">
        <f t="shared" si="12"/>
        <v>73.662902677208237</v>
      </c>
      <c r="J86" s="30">
        <f t="shared" si="14"/>
        <v>310</v>
      </c>
      <c r="K86" s="216"/>
      <c r="L86" s="27">
        <f t="shared" si="13"/>
        <v>383.66290267720825</v>
      </c>
    </row>
    <row r="87" spans="1:12" ht="15" customHeight="1" x14ac:dyDescent="0.45">
      <c r="A87" s="293"/>
      <c r="B87" s="5" t="s">
        <v>7</v>
      </c>
      <c r="C87" s="2">
        <v>201</v>
      </c>
      <c r="D87" s="1">
        <v>5086747</v>
      </c>
      <c r="E87" s="1">
        <v>5106207</v>
      </c>
      <c r="F87" s="41">
        <f t="shared" si="9"/>
        <v>19.46</v>
      </c>
      <c r="G87" s="22">
        <f t="shared" si="10"/>
        <v>76.565656488549621</v>
      </c>
      <c r="H87" s="45">
        <f t="shared" si="11"/>
        <v>16.085214236641164</v>
      </c>
      <c r="I87" s="42">
        <f t="shared" si="12"/>
        <v>92.650870725190785</v>
      </c>
      <c r="J87" s="30">
        <f t="shared" si="14"/>
        <v>310</v>
      </c>
      <c r="K87" s="216"/>
      <c r="L87" s="27">
        <f t="shared" si="13"/>
        <v>402.65087072519077</v>
      </c>
    </row>
    <row r="88" spans="1:12" ht="15" customHeight="1" x14ac:dyDescent="0.45">
      <c r="A88" s="293"/>
      <c r="B88" s="5" t="s">
        <v>7</v>
      </c>
      <c r="C88" s="2">
        <v>202</v>
      </c>
      <c r="D88" s="1">
        <v>27444</v>
      </c>
      <c r="E88" s="1">
        <v>27444</v>
      </c>
      <c r="F88" s="41">
        <f>(E88-D88)*0.01</f>
        <v>0</v>
      </c>
      <c r="G88" s="22">
        <f t="shared" si="10"/>
        <v>0</v>
      </c>
      <c r="H88" s="45">
        <f t="shared" si="11"/>
        <v>16.085214236641164</v>
      </c>
      <c r="I88" s="42">
        <f t="shared" si="12"/>
        <v>16.085214236641164</v>
      </c>
      <c r="J88" s="30">
        <f t="shared" si="14"/>
        <v>310</v>
      </c>
      <c r="K88" s="216"/>
      <c r="L88" s="27">
        <f t="shared" si="13"/>
        <v>326.08521423664115</v>
      </c>
    </row>
    <row r="89" spans="1:12" ht="15" customHeight="1" x14ac:dyDescent="0.45">
      <c r="A89" s="293"/>
      <c r="B89" s="5" t="s">
        <v>7</v>
      </c>
      <c r="C89" s="2">
        <v>203</v>
      </c>
      <c r="D89" s="1">
        <v>4371490</v>
      </c>
      <c r="E89" s="1">
        <v>4405247</v>
      </c>
      <c r="F89" s="41">
        <f>(E89-D89)*$N$1</f>
        <v>33.756999999999998</v>
      </c>
      <c r="G89" s="22">
        <f t="shared" si="10"/>
        <v>132.81741346782988</v>
      </c>
      <c r="H89" s="45">
        <f t="shared" si="11"/>
        <v>16.085214236641164</v>
      </c>
      <c r="I89" s="42">
        <f t="shared" si="12"/>
        <v>148.90262770447106</v>
      </c>
      <c r="J89" s="30">
        <f t="shared" si="14"/>
        <v>310</v>
      </c>
      <c r="K89" s="216"/>
      <c r="L89" s="27">
        <f t="shared" si="13"/>
        <v>458.90262770447106</v>
      </c>
    </row>
    <row r="90" spans="1:12" ht="15" customHeight="1" x14ac:dyDescent="0.45">
      <c r="A90" s="293"/>
      <c r="B90" s="5" t="s">
        <v>7</v>
      </c>
      <c r="C90" s="2">
        <v>204</v>
      </c>
      <c r="D90" s="1">
        <v>133025</v>
      </c>
      <c r="E90" s="1">
        <v>133043</v>
      </c>
      <c r="F90" s="41">
        <f>(E90-D90)*0.01</f>
        <v>0.18</v>
      </c>
      <c r="G90" s="22">
        <f t="shared" si="10"/>
        <v>0.70821264994547439</v>
      </c>
      <c r="H90" s="45">
        <f t="shared" si="11"/>
        <v>16.085214236641164</v>
      </c>
      <c r="I90" s="42">
        <f t="shared" si="12"/>
        <v>16.793426886586637</v>
      </c>
      <c r="J90" s="30">
        <f t="shared" si="14"/>
        <v>310</v>
      </c>
      <c r="K90" s="216"/>
      <c r="L90" s="27">
        <f t="shared" si="13"/>
        <v>326.79342688658664</v>
      </c>
    </row>
    <row r="91" spans="1:12" ht="15" customHeight="1" x14ac:dyDescent="0.45">
      <c r="A91" s="293"/>
      <c r="B91" s="5" t="s">
        <v>7</v>
      </c>
      <c r="C91" s="2">
        <v>301</v>
      </c>
      <c r="D91" s="1">
        <v>4937918</v>
      </c>
      <c r="E91" s="1">
        <v>4962086</v>
      </c>
      <c r="F91" s="41">
        <f t="shared" ref="F91:F103" si="15">(E91-D91)*$N$1</f>
        <v>24.167999999999999</v>
      </c>
      <c r="G91" s="22">
        <f t="shared" si="10"/>
        <v>95.089351799345692</v>
      </c>
      <c r="H91" s="45">
        <f t="shared" si="11"/>
        <v>16.085214236641164</v>
      </c>
      <c r="I91" s="42">
        <f t="shared" si="12"/>
        <v>111.17456603598686</v>
      </c>
      <c r="J91" s="30">
        <f t="shared" si="14"/>
        <v>310</v>
      </c>
      <c r="K91" s="216">
        <v>10</v>
      </c>
      <c r="L91" s="27">
        <f t="shared" si="13"/>
        <v>431.17456603598686</v>
      </c>
    </row>
    <row r="92" spans="1:12" ht="15" customHeight="1" x14ac:dyDescent="0.45">
      <c r="A92" s="293"/>
      <c r="B92" s="5" t="s">
        <v>7</v>
      </c>
      <c r="C92" s="2">
        <v>302</v>
      </c>
      <c r="D92" s="1">
        <v>3353199</v>
      </c>
      <c r="E92" s="1">
        <v>3382206</v>
      </c>
      <c r="F92" s="41">
        <f t="shared" si="15"/>
        <v>29.007000000000001</v>
      </c>
      <c r="G92" s="22">
        <f t="shared" si="10"/>
        <v>114.12846853871321</v>
      </c>
      <c r="H92" s="45">
        <f t="shared" si="11"/>
        <v>16.085214236641164</v>
      </c>
      <c r="I92" s="42">
        <f t="shared" si="12"/>
        <v>130.21368277535436</v>
      </c>
      <c r="J92" s="30">
        <f t="shared" si="14"/>
        <v>310</v>
      </c>
      <c r="K92" s="216"/>
      <c r="L92" s="27">
        <f t="shared" si="13"/>
        <v>440.21368277535436</v>
      </c>
    </row>
    <row r="93" spans="1:12" ht="15" customHeight="1" x14ac:dyDescent="0.45">
      <c r="A93" s="293"/>
      <c r="B93" s="5" t="s">
        <v>7</v>
      </c>
      <c r="C93" s="2">
        <v>303</v>
      </c>
      <c r="D93" s="1">
        <v>4600967</v>
      </c>
      <c r="E93" s="1">
        <v>4647440</v>
      </c>
      <c r="F93" s="41">
        <f t="shared" si="15"/>
        <v>46.472999999999999</v>
      </c>
      <c r="G93" s="22">
        <f t="shared" si="10"/>
        <v>182.84870267175572</v>
      </c>
      <c r="H93" s="45">
        <f t="shared" si="11"/>
        <v>16.085214236641164</v>
      </c>
      <c r="I93" s="42">
        <f t="shared" si="12"/>
        <v>198.9339169083969</v>
      </c>
      <c r="J93" s="30">
        <f t="shared" si="14"/>
        <v>310</v>
      </c>
      <c r="K93" s="216">
        <v>10</v>
      </c>
      <c r="L93" s="27">
        <f t="shared" si="13"/>
        <v>518.9339169083969</v>
      </c>
    </row>
    <row r="94" spans="1:12" ht="15" customHeight="1" x14ac:dyDescent="0.45">
      <c r="A94" s="293"/>
      <c r="B94" s="5" t="s">
        <v>7</v>
      </c>
      <c r="C94" s="2">
        <v>304</v>
      </c>
      <c r="D94" s="1">
        <v>2427633</v>
      </c>
      <c r="E94" s="1">
        <v>2439379</v>
      </c>
      <c r="F94" s="41">
        <f t="shared" si="15"/>
        <v>11.746</v>
      </c>
      <c r="G94" s="22">
        <f t="shared" si="10"/>
        <v>46.214809923664127</v>
      </c>
      <c r="H94" s="45">
        <f t="shared" si="11"/>
        <v>16.085214236641164</v>
      </c>
      <c r="I94" s="42">
        <f t="shared" si="12"/>
        <v>62.300024160305291</v>
      </c>
      <c r="J94" s="30">
        <f t="shared" si="14"/>
        <v>310</v>
      </c>
      <c r="K94" s="216"/>
      <c r="L94" s="27">
        <f t="shared" si="13"/>
        <v>372.30002416030527</v>
      </c>
    </row>
    <row r="95" spans="1:12" ht="15" customHeight="1" x14ac:dyDescent="0.45">
      <c r="A95" s="293"/>
      <c r="B95" s="5" t="s">
        <v>7</v>
      </c>
      <c r="C95" s="2">
        <v>401</v>
      </c>
      <c r="D95" s="1">
        <v>3751696</v>
      </c>
      <c r="E95" s="1">
        <v>3760306</v>
      </c>
      <c r="F95" s="41">
        <f t="shared" si="15"/>
        <v>8.61</v>
      </c>
      <c r="G95" s="22">
        <f t="shared" si="10"/>
        <v>33.876171755725188</v>
      </c>
      <c r="H95" s="45">
        <f t="shared" si="11"/>
        <v>16.085214236641164</v>
      </c>
      <c r="I95" s="42">
        <f t="shared" si="12"/>
        <v>49.961385992366353</v>
      </c>
      <c r="J95" s="30">
        <f t="shared" si="14"/>
        <v>310</v>
      </c>
      <c r="K95" s="216"/>
      <c r="L95" s="27">
        <f t="shared" si="13"/>
        <v>359.96138599236633</v>
      </c>
    </row>
    <row r="96" spans="1:12" ht="15" customHeight="1" x14ac:dyDescent="0.45">
      <c r="A96" s="293"/>
      <c r="B96" s="5" t="s">
        <v>7</v>
      </c>
      <c r="C96" s="2">
        <v>402</v>
      </c>
      <c r="D96" s="1">
        <v>3232262</v>
      </c>
      <c r="E96" s="1">
        <v>3248173</v>
      </c>
      <c r="F96" s="41">
        <f t="shared" si="15"/>
        <v>15.911</v>
      </c>
      <c r="G96" s="22">
        <f t="shared" si="10"/>
        <v>62.602063740458014</v>
      </c>
      <c r="H96" s="45">
        <f t="shared" si="11"/>
        <v>16.085214236641164</v>
      </c>
      <c r="I96" s="42">
        <f t="shared" si="12"/>
        <v>78.687277977099171</v>
      </c>
      <c r="J96" s="30">
        <f t="shared" si="14"/>
        <v>310</v>
      </c>
      <c r="K96" s="216"/>
      <c r="L96" s="27">
        <f t="shared" si="13"/>
        <v>388.68727797709914</v>
      </c>
    </row>
    <row r="97" spans="1:12" ht="15" customHeight="1" x14ac:dyDescent="0.45">
      <c r="A97" s="293"/>
      <c r="B97" s="5" t="s">
        <v>7</v>
      </c>
      <c r="C97" s="2">
        <v>403</v>
      </c>
      <c r="D97" s="1">
        <v>2972199</v>
      </c>
      <c r="E97" s="1">
        <v>2977686</v>
      </c>
      <c r="F97" s="41">
        <f t="shared" si="15"/>
        <v>5.4870000000000001</v>
      </c>
      <c r="G97" s="22">
        <f t="shared" si="10"/>
        <v>21.588682279171213</v>
      </c>
      <c r="H97" s="45">
        <f t="shared" si="11"/>
        <v>16.085214236641164</v>
      </c>
      <c r="I97" s="42">
        <f t="shared" si="12"/>
        <v>37.673896515812373</v>
      </c>
      <c r="J97" s="30">
        <f t="shared" si="14"/>
        <v>310</v>
      </c>
      <c r="K97" s="216"/>
      <c r="L97" s="27">
        <f t="shared" si="13"/>
        <v>347.67389651581237</v>
      </c>
    </row>
    <row r="98" spans="1:12" ht="15" customHeight="1" x14ac:dyDescent="0.45">
      <c r="A98" s="293"/>
      <c r="B98" s="5" t="s">
        <v>7</v>
      </c>
      <c r="C98" s="2">
        <v>404</v>
      </c>
      <c r="D98" s="1">
        <v>3119133</v>
      </c>
      <c r="E98" s="1">
        <v>3134647</v>
      </c>
      <c r="F98" s="41">
        <f t="shared" si="15"/>
        <v>15.514000000000001</v>
      </c>
      <c r="G98" s="22">
        <f t="shared" si="10"/>
        <v>61.040061395856057</v>
      </c>
      <c r="H98" s="45">
        <f t="shared" si="11"/>
        <v>16.085214236641164</v>
      </c>
      <c r="I98" s="42">
        <f t="shared" si="12"/>
        <v>77.125275632497221</v>
      </c>
      <c r="J98" s="30">
        <f t="shared" si="14"/>
        <v>310</v>
      </c>
      <c r="K98" s="216"/>
      <c r="L98" s="27">
        <f t="shared" si="13"/>
        <v>387.12527563249722</v>
      </c>
    </row>
    <row r="99" spans="1:12" ht="15" customHeight="1" x14ac:dyDescent="0.45">
      <c r="A99" s="293"/>
      <c r="B99" s="5" t="s">
        <v>7</v>
      </c>
      <c r="C99" s="2">
        <v>501</v>
      </c>
      <c r="D99" s="1">
        <v>2714695</v>
      </c>
      <c r="E99" s="1">
        <v>2727398</v>
      </c>
      <c r="F99" s="41">
        <f t="shared" si="15"/>
        <v>12.702999999999999</v>
      </c>
      <c r="G99" s="22">
        <f t="shared" si="10"/>
        <v>49.980140512540892</v>
      </c>
      <c r="H99" s="45">
        <f t="shared" si="11"/>
        <v>16.085214236641164</v>
      </c>
      <c r="I99" s="42">
        <f t="shared" si="12"/>
        <v>66.065354749182063</v>
      </c>
      <c r="J99" s="30">
        <f t="shared" si="14"/>
        <v>310</v>
      </c>
      <c r="K99" s="216"/>
      <c r="L99" s="27">
        <f t="shared" si="13"/>
        <v>376.06535474918206</v>
      </c>
    </row>
    <row r="100" spans="1:12" ht="15" customHeight="1" x14ac:dyDescent="0.45">
      <c r="A100" s="293"/>
      <c r="B100" s="5" t="s">
        <v>7</v>
      </c>
      <c r="C100" s="2">
        <v>502</v>
      </c>
      <c r="D100" s="1">
        <v>2492754</v>
      </c>
      <c r="E100" s="1">
        <v>2501346</v>
      </c>
      <c r="F100" s="41">
        <f t="shared" si="15"/>
        <v>8.5920000000000005</v>
      </c>
      <c r="G100" s="22">
        <f t="shared" si="10"/>
        <v>33.805350490730646</v>
      </c>
      <c r="H100" s="45">
        <f t="shared" si="11"/>
        <v>16.085214236641164</v>
      </c>
      <c r="I100" s="42">
        <f t="shared" si="12"/>
        <v>49.89056472737181</v>
      </c>
      <c r="J100" s="30">
        <f t="shared" si="14"/>
        <v>310</v>
      </c>
      <c r="K100" s="216"/>
      <c r="L100" s="27">
        <f t="shared" si="13"/>
        <v>359.89056472737184</v>
      </c>
    </row>
    <row r="101" spans="1:12" ht="15" customHeight="1" x14ac:dyDescent="0.45">
      <c r="A101" s="293"/>
      <c r="B101" s="5" t="s">
        <v>7</v>
      </c>
      <c r="C101" s="2">
        <v>503</v>
      </c>
      <c r="D101" s="1">
        <v>3060846</v>
      </c>
      <c r="E101" s="1">
        <v>3079176</v>
      </c>
      <c r="F101" s="41">
        <f t="shared" si="15"/>
        <v>18.330000000000002</v>
      </c>
      <c r="G101" s="22">
        <f t="shared" si="10"/>
        <v>72.119654852780812</v>
      </c>
      <c r="H101" s="45">
        <f t="shared" si="11"/>
        <v>16.085214236641164</v>
      </c>
      <c r="I101" s="42">
        <f t="shared" si="12"/>
        <v>88.204869089421976</v>
      </c>
      <c r="J101" s="30">
        <f t="shared" si="14"/>
        <v>310</v>
      </c>
      <c r="K101" s="216"/>
      <c r="L101" s="27">
        <f t="shared" si="13"/>
        <v>398.204869089422</v>
      </c>
    </row>
    <row r="102" spans="1:12" ht="15.75" customHeight="1" x14ac:dyDescent="0.45">
      <c r="A102" s="293"/>
      <c r="B102" s="5" t="s">
        <v>7</v>
      </c>
      <c r="C102" s="2">
        <v>504</v>
      </c>
      <c r="D102" s="1">
        <v>4033462</v>
      </c>
      <c r="E102" s="1">
        <v>4057794</v>
      </c>
      <c r="F102" s="41">
        <f t="shared" si="15"/>
        <v>24.332000000000001</v>
      </c>
      <c r="G102" s="22">
        <f t="shared" si="10"/>
        <v>95.734612213740462</v>
      </c>
      <c r="H102" s="45">
        <f t="shared" si="11"/>
        <v>16.085214236641164</v>
      </c>
      <c r="I102" s="42">
        <f t="shared" si="12"/>
        <v>111.81982645038163</v>
      </c>
      <c r="J102" s="30">
        <f t="shared" si="14"/>
        <v>310</v>
      </c>
      <c r="K102" s="216"/>
      <c r="L102" s="27">
        <f t="shared" si="13"/>
        <v>421.81982645038164</v>
      </c>
    </row>
    <row r="103" spans="1:12" ht="15" customHeight="1" x14ac:dyDescent="0.45">
      <c r="A103" s="294"/>
      <c r="B103" s="5" t="s">
        <v>8</v>
      </c>
      <c r="C103" s="2">
        <v>101</v>
      </c>
      <c r="D103" s="1">
        <v>3672246</v>
      </c>
      <c r="E103" s="1">
        <v>3699361</v>
      </c>
      <c r="F103" s="41">
        <f t="shared" si="15"/>
        <v>27.115000000000002</v>
      </c>
      <c r="G103" s="22">
        <f t="shared" si="10"/>
        <v>106.68436668484189</v>
      </c>
      <c r="H103" s="45">
        <f t="shared" si="11"/>
        <v>16.085214236641164</v>
      </c>
      <c r="I103" s="42">
        <f t="shared" si="12"/>
        <v>122.76958092148305</v>
      </c>
      <c r="J103" s="30">
        <f t="shared" si="14"/>
        <v>310</v>
      </c>
      <c r="K103" s="216"/>
      <c r="L103" s="27">
        <f t="shared" si="13"/>
        <v>432.76958092148305</v>
      </c>
    </row>
    <row r="104" spans="1:12" ht="15" customHeight="1" x14ac:dyDescent="0.45">
      <c r="A104" s="294"/>
      <c r="B104" s="5" t="s">
        <v>8</v>
      </c>
      <c r="C104" s="2">
        <v>102</v>
      </c>
      <c r="D104" s="1">
        <v>144312</v>
      </c>
      <c r="E104" s="1">
        <v>146576</v>
      </c>
      <c r="F104" s="41">
        <f>(E104-D104)*0.01</f>
        <v>22.64</v>
      </c>
      <c r="G104" s="22">
        <f t="shared" si="10"/>
        <v>89.077413304253</v>
      </c>
      <c r="H104" s="45">
        <f t="shared" si="11"/>
        <v>16.085214236641164</v>
      </c>
      <c r="I104" s="42">
        <f t="shared" si="12"/>
        <v>105.16262754089416</v>
      </c>
      <c r="J104" s="30">
        <f t="shared" si="14"/>
        <v>310</v>
      </c>
      <c r="K104" s="216"/>
      <c r="L104" s="27">
        <f t="shared" si="13"/>
        <v>415.16262754089416</v>
      </c>
    </row>
    <row r="105" spans="1:12" ht="15" customHeight="1" x14ac:dyDescent="0.45">
      <c r="A105" s="294"/>
      <c r="B105" s="5" t="s">
        <v>8</v>
      </c>
      <c r="C105" s="2">
        <v>103</v>
      </c>
      <c r="D105" s="1">
        <v>23631</v>
      </c>
      <c r="E105" s="1">
        <v>26932</v>
      </c>
      <c r="F105" s="41">
        <f t="shared" ref="F105:F123" si="16">(E105-D105)*$N$1</f>
        <v>3.3010000000000002</v>
      </c>
      <c r="G105" s="22">
        <f t="shared" si="10"/>
        <v>12.987833097055617</v>
      </c>
      <c r="H105" s="45">
        <f t="shared" si="11"/>
        <v>16.085214236641164</v>
      </c>
      <c r="I105" s="42">
        <f t="shared" si="12"/>
        <v>29.073047333696781</v>
      </c>
      <c r="J105" s="30">
        <f t="shared" si="14"/>
        <v>310</v>
      </c>
      <c r="K105" s="216">
        <v>10</v>
      </c>
      <c r="L105" s="27">
        <f t="shared" si="13"/>
        <v>349.07304733369676</v>
      </c>
    </row>
    <row r="106" spans="1:12" ht="15" customHeight="1" x14ac:dyDescent="0.45">
      <c r="A106" s="294"/>
      <c r="B106" s="5" t="s">
        <v>8</v>
      </c>
      <c r="C106" s="2">
        <v>104</v>
      </c>
      <c r="D106" s="1">
        <v>438861</v>
      </c>
      <c r="E106" s="1">
        <v>441352</v>
      </c>
      <c r="F106" s="41">
        <f t="shared" si="16"/>
        <v>2.4910000000000001</v>
      </c>
      <c r="G106" s="22">
        <f t="shared" si="10"/>
        <v>9.800876172300983</v>
      </c>
      <c r="H106" s="45">
        <f t="shared" si="11"/>
        <v>16.085214236641164</v>
      </c>
      <c r="I106" s="42">
        <f t="shared" si="12"/>
        <v>25.886090408942145</v>
      </c>
      <c r="J106" s="30">
        <f t="shared" si="14"/>
        <v>310</v>
      </c>
      <c r="K106" s="216"/>
      <c r="L106" s="27">
        <f t="shared" si="13"/>
        <v>335.88609040894215</v>
      </c>
    </row>
    <row r="107" spans="1:12" ht="15" customHeight="1" x14ac:dyDescent="0.45">
      <c r="A107" s="294"/>
      <c r="B107" s="5" t="s">
        <v>8</v>
      </c>
      <c r="C107" s="2">
        <v>201</v>
      </c>
      <c r="D107" s="1">
        <v>12000</v>
      </c>
      <c r="E107" s="1">
        <v>20000</v>
      </c>
      <c r="F107" s="41">
        <f t="shared" si="16"/>
        <v>8</v>
      </c>
      <c r="G107" s="22">
        <f t="shared" si="10"/>
        <v>31.476117775354417</v>
      </c>
      <c r="H107" s="45">
        <f t="shared" si="11"/>
        <v>16.085214236641164</v>
      </c>
      <c r="I107" s="42">
        <f t="shared" si="12"/>
        <v>47.561332011995582</v>
      </c>
      <c r="J107" s="30">
        <f t="shared" si="14"/>
        <v>310</v>
      </c>
      <c r="K107" s="216"/>
      <c r="L107" s="27">
        <f t="shared" si="13"/>
        <v>357.5613320119956</v>
      </c>
    </row>
    <row r="108" spans="1:12" ht="15" customHeight="1" x14ac:dyDescent="0.45">
      <c r="A108" s="294"/>
      <c r="B108" s="5" t="s">
        <v>8</v>
      </c>
      <c r="C108" s="2">
        <v>202</v>
      </c>
      <c r="D108" s="1">
        <v>44452</v>
      </c>
      <c r="E108" s="1">
        <v>66160</v>
      </c>
      <c r="F108" s="41">
        <f t="shared" si="16"/>
        <v>21.708000000000002</v>
      </c>
      <c r="G108" s="22">
        <f t="shared" si="10"/>
        <v>85.41044558342422</v>
      </c>
      <c r="H108" s="45">
        <f t="shared" si="11"/>
        <v>16.085214236641164</v>
      </c>
      <c r="I108" s="42">
        <f t="shared" si="12"/>
        <v>101.49565982006538</v>
      </c>
      <c r="J108" s="30">
        <f t="shared" si="14"/>
        <v>310</v>
      </c>
      <c r="K108" s="216"/>
      <c r="L108" s="27">
        <f t="shared" si="13"/>
        <v>411.49565982006538</v>
      </c>
    </row>
    <row r="109" spans="1:12" ht="15" customHeight="1" x14ac:dyDescent="0.45">
      <c r="A109" s="294"/>
      <c r="B109" s="5" t="s">
        <v>8</v>
      </c>
      <c r="C109" s="2">
        <v>203</v>
      </c>
      <c r="D109" s="1">
        <v>3544058</v>
      </c>
      <c r="E109" s="1">
        <v>3554027</v>
      </c>
      <c r="F109" s="41">
        <f t="shared" si="16"/>
        <v>9.9689999999999994</v>
      </c>
      <c r="G109" s="22">
        <f t="shared" si="10"/>
        <v>39.223177262813522</v>
      </c>
      <c r="H109" s="45">
        <f t="shared" si="11"/>
        <v>16.085214236641164</v>
      </c>
      <c r="I109" s="42">
        <f t="shared" si="12"/>
        <v>55.308391499454686</v>
      </c>
      <c r="J109" s="30">
        <f t="shared" si="14"/>
        <v>310</v>
      </c>
      <c r="K109" s="216"/>
      <c r="L109" s="27">
        <f t="shared" si="13"/>
        <v>365.30839149945467</v>
      </c>
    </row>
    <row r="110" spans="1:12" ht="15" customHeight="1" x14ac:dyDescent="0.45">
      <c r="A110" s="294"/>
      <c r="B110" s="5" t="s">
        <v>8</v>
      </c>
      <c r="C110" s="2">
        <v>204</v>
      </c>
      <c r="D110" s="1">
        <v>1858942</v>
      </c>
      <c r="E110" s="1">
        <v>1879700</v>
      </c>
      <c r="F110" s="41">
        <f t="shared" si="16"/>
        <v>20.757999999999999</v>
      </c>
      <c r="G110" s="22">
        <f t="shared" si="10"/>
        <v>81.672656597600877</v>
      </c>
      <c r="H110" s="45">
        <f t="shared" si="11"/>
        <v>16.085214236641164</v>
      </c>
      <c r="I110" s="42">
        <f t="shared" si="12"/>
        <v>97.757870834242041</v>
      </c>
      <c r="J110" s="30">
        <f t="shared" si="14"/>
        <v>310</v>
      </c>
      <c r="K110" s="216"/>
      <c r="L110" s="27">
        <f t="shared" si="13"/>
        <v>407.75787083424206</v>
      </c>
    </row>
    <row r="111" spans="1:12" ht="15" customHeight="1" x14ac:dyDescent="0.45">
      <c r="A111" s="294"/>
      <c r="B111" s="5" t="s">
        <v>8</v>
      </c>
      <c r="C111" s="2">
        <v>301</v>
      </c>
      <c r="D111" s="1">
        <v>3599911</v>
      </c>
      <c r="E111" s="1">
        <v>3610591</v>
      </c>
      <c r="F111" s="41">
        <f t="shared" si="16"/>
        <v>10.68</v>
      </c>
      <c r="G111" s="22">
        <f t="shared" si="10"/>
        <v>42.020617230098146</v>
      </c>
      <c r="H111" s="45">
        <f t="shared" si="11"/>
        <v>16.085214236641164</v>
      </c>
      <c r="I111" s="42">
        <f t="shared" si="12"/>
        <v>58.105831466739311</v>
      </c>
      <c r="J111" s="30">
        <f t="shared" si="14"/>
        <v>310</v>
      </c>
      <c r="K111" s="216"/>
      <c r="L111" s="27">
        <f t="shared" si="13"/>
        <v>368.10583146673929</v>
      </c>
    </row>
    <row r="112" spans="1:12" ht="15" customHeight="1" x14ac:dyDescent="0.45">
      <c r="A112" s="294"/>
      <c r="B112" s="5" t="s">
        <v>8</v>
      </c>
      <c r="C112" s="2">
        <v>302</v>
      </c>
      <c r="D112" s="1">
        <v>3305192</v>
      </c>
      <c r="E112" s="1">
        <v>3313100</v>
      </c>
      <c r="F112" s="41">
        <f t="shared" si="16"/>
        <v>7.9080000000000004</v>
      </c>
      <c r="G112" s="22">
        <f t="shared" si="10"/>
        <v>31.114142420937842</v>
      </c>
      <c r="H112" s="45">
        <f t="shared" si="11"/>
        <v>16.085214236641164</v>
      </c>
      <c r="I112" s="42">
        <f t="shared" si="12"/>
        <v>47.199356657579003</v>
      </c>
      <c r="J112" s="30">
        <f t="shared" si="14"/>
        <v>310</v>
      </c>
      <c r="K112" s="216"/>
      <c r="L112" s="27">
        <f t="shared" si="13"/>
        <v>357.19935665757902</v>
      </c>
    </row>
    <row r="113" spans="1:12" ht="15" customHeight="1" x14ac:dyDescent="0.45">
      <c r="A113" s="294"/>
      <c r="B113" s="5" t="s">
        <v>8</v>
      </c>
      <c r="C113" s="2">
        <v>303</v>
      </c>
      <c r="D113" s="1">
        <v>3545177</v>
      </c>
      <c r="E113" s="1">
        <v>3572240</v>
      </c>
      <c r="F113" s="41">
        <f t="shared" si="16"/>
        <v>27.062999999999999</v>
      </c>
      <c r="G113" s="22">
        <f t="shared" si="10"/>
        <v>106.47977191930207</v>
      </c>
      <c r="H113" s="45">
        <f t="shared" si="11"/>
        <v>16.085214236641164</v>
      </c>
      <c r="I113" s="42">
        <f t="shared" si="12"/>
        <v>122.56498615594323</v>
      </c>
      <c r="J113" s="30">
        <f t="shared" si="14"/>
        <v>310</v>
      </c>
      <c r="K113" s="216"/>
      <c r="L113" s="27">
        <f t="shared" si="13"/>
        <v>432.56498615594325</v>
      </c>
    </row>
    <row r="114" spans="1:12" ht="15" customHeight="1" x14ac:dyDescent="0.45">
      <c r="A114" s="294"/>
      <c r="B114" s="5" t="s">
        <v>8</v>
      </c>
      <c r="C114" s="2">
        <v>304</v>
      </c>
      <c r="D114" s="1">
        <v>2713886</v>
      </c>
      <c r="E114" s="1">
        <v>2727134</v>
      </c>
      <c r="F114" s="41">
        <f t="shared" si="16"/>
        <v>13.248000000000001</v>
      </c>
      <c r="G114" s="22">
        <f t="shared" si="10"/>
        <v>52.124451035986922</v>
      </c>
      <c r="H114" s="45">
        <f t="shared" si="11"/>
        <v>16.085214236641164</v>
      </c>
      <c r="I114" s="42">
        <f t="shared" si="12"/>
        <v>68.209665272628087</v>
      </c>
      <c r="J114" s="30">
        <f t="shared" si="14"/>
        <v>310</v>
      </c>
      <c r="K114" s="216"/>
      <c r="L114" s="27">
        <f t="shared" si="13"/>
        <v>378.20966527262806</v>
      </c>
    </row>
    <row r="115" spans="1:12" ht="15" customHeight="1" x14ac:dyDescent="0.45">
      <c r="A115" s="294"/>
      <c r="B115" s="5" t="s">
        <v>8</v>
      </c>
      <c r="C115" s="2">
        <v>401</v>
      </c>
      <c r="D115" s="1">
        <v>2729676</v>
      </c>
      <c r="E115" s="1">
        <v>2742688</v>
      </c>
      <c r="F115" s="41">
        <f t="shared" si="16"/>
        <v>13.012</v>
      </c>
      <c r="G115" s="22">
        <f t="shared" si="10"/>
        <v>51.195905561613962</v>
      </c>
      <c r="H115" s="45">
        <f t="shared" si="11"/>
        <v>16.085214236641164</v>
      </c>
      <c r="I115" s="42">
        <f t="shared" si="12"/>
        <v>67.281119798255133</v>
      </c>
      <c r="J115" s="30">
        <f t="shared" si="14"/>
        <v>310</v>
      </c>
      <c r="K115" s="216"/>
      <c r="L115" s="27">
        <f t="shared" si="13"/>
        <v>377.28111979825513</v>
      </c>
    </row>
    <row r="116" spans="1:12" ht="15" customHeight="1" x14ac:dyDescent="0.45">
      <c r="A116" s="294"/>
      <c r="B116" s="5" t="s">
        <v>8</v>
      </c>
      <c r="C116" s="2">
        <v>402</v>
      </c>
      <c r="D116" s="1">
        <v>2727</v>
      </c>
      <c r="E116" s="1">
        <v>3795</v>
      </c>
      <c r="F116" s="41">
        <f t="shared" si="16"/>
        <v>1.0680000000000001</v>
      </c>
      <c r="G116" s="22">
        <f t="shared" si="10"/>
        <v>4.2020617230098152</v>
      </c>
      <c r="H116" s="45">
        <f t="shared" si="11"/>
        <v>16.085214236641164</v>
      </c>
      <c r="I116" s="42">
        <f t="shared" si="12"/>
        <v>20.28727595965098</v>
      </c>
      <c r="J116" s="30">
        <f t="shared" si="14"/>
        <v>310</v>
      </c>
      <c r="K116" s="216"/>
      <c r="L116" s="27">
        <f t="shared" si="13"/>
        <v>330.28727595965097</v>
      </c>
    </row>
    <row r="117" spans="1:12" ht="15" customHeight="1" x14ac:dyDescent="0.45">
      <c r="A117" s="294"/>
      <c r="B117" s="5" t="s">
        <v>8</v>
      </c>
      <c r="C117" s="2">
        <v>403</v>
      </c>
      <c r="D117" s="1">
        <v>526585</v>
      </c>
      <c r="E117" s="1">
        <v>529773</v>
      </c>
      <c r="F117" s="41">
        <f t="shared" si="16"/>
        <v>3.1880000000000002</v>
      </c>
      <c r="G117" s="22">
        <f t="shared" si="10"/>
        <v>12.543232933478736</v>
      </c>
      <c r="H117" s="45">
        <f t="shared" si="11"/>
        <v>16.085214236641164</v>
      </c>
      <c r="I117" s="42">
        <f t="shared" si="12"/>
        <v>28.628447170119898</v>
      </c>
      <c r="J117" s="30">
        <f t="shared" si="14"/>
        <v>310</v>
      </c>
      <c r="K117" s="216"/>
      <c r="L117" s="27">
        <f t="shared" si="13"/>
        <v>338.6284471701199</v>
      </c>
    </row>
    <row r="118" spans="1:12" ht="15" customHeight="1" x14ac:dyDescent="0.45">
      <c r="A118" s="294"/>
      <c r="B118" s="5" t="s">
        <v>8</v>
      </c>
      <c r="C118" s="2">
        <v>404</v>
      </c>
      <c r="D118" s="1">
        <v>2654117</v>
      </c>
      <c r="E118" s="1">
        <v>2666211</v>
      </c>
      <c r="F118" s="41">
        <f t="shared" si="16"/>
        <v>12.093999999999999</v>
      </c>
      <c r="G118" s="22">
        <f t="shared" si="10"/>
        <v>47.58402104689204</v>
      </c>
      <c r="H118" s="45">
        <f t="shared" si="11"/>
        <v>16.085214236641164</v>
      </c>
      <c r="I118" s="42">
        <f t="shared" si="12"/>
        <v>63.669235283533204</v>
      </c>
      <c r="J118" s="30">
        <f t="shared" si="14"/>
        <v>310</v>
      </c>
      <c r="K118" s="216">
        <v>10</v>
      </c>
      <c r="L118" s="27">
        <f t="shared" si="13"/>
        <v>383.66923528353323</v>
      </c>
    </row>
    <row r="119" spans="1:12" ht="15" customHeight="1" x14ac:dyDescent="0.45">
      <c r="A119" s="294"/>
      <c r="B119" s="5" t="s">
        <v>8</v>
      </c>
      <c r="C119" s="2">
        <v>501</v>
      </c>
      <c r="D119" s="1">
        <v>2677361</v>
      </c>
      <c r="E119" s="1">
        <v>2692513</v>
      </c>
      <c r="F119" s="41">
        <f t="shared" si="16"/>
        <v>15.152000000000001</v>
      </c>
      <c r="G119" s="22">
        <f t="shared" si="10"/>
        <v>59.615767066521272</v>
      </c>
      <c r="H119" s="45">
        <f t="shared" si="11"/>
        <v>16.085214236641164</v>
      </c>
      <c r="I119" s="42">
        <f t="shared" si="12"/>
        <v>75.700981303162436</v>
      </c>
      <c r="J119" s="30">
        <f t="shared" si="14"/>
        <v>310</v>
      </c>
      <c r="K119" s="216"/>
      <c r="L119" s="27">
        <f t="shared" si="13"/>
        <v>385.70098130316245</v>
      </c>
    </row>
    <row r="120" spans="1:12" ht="15" customHeight="1" x14ac:dyDescent="0.45">
      <c r="A120" s="294"/>
      <c r="B120" s="5" t="s">
        <v>8</v>
      </c>
      <c r="C120" s="2">
        <v>502</v>
      </c>
      <c r="D120" s="1">
        <v>5693560</v>
      </c>
      <c r="E120" s="1">
        <v>5734906</v>
      </c>
      <c r="F120" s="41">
        <f t="shared" si="16"/>
        <v>41.346000000000004</v>
      </c>
      <c r="G120" s="22">
        <f t="shared" si="10"/>
        <v>162.67644569247548</v>
      </c>
      <c r="H120" s="45">
        <f t="shared" si="11"/>
        <v>16.085214236641164</v>
      </c>
      <c r="I120" s="42">
        <f t="shared" si="12"/>
        <v>178.76165992911666</v>
      </c>
      <c r="J120" s="30">
        <f t="shared" si="14"/>
        <v>310</v>
      </c>
      <c r="K120" s="216"/>
      <c r="L120" s="27">
        <f t="shared" si="13"/>
        <v>488.76165992911666</v>
      </c>
    </row>
    <row r="121" spans="1:12" ht="15" customHeight="1" x14ac:dyDescent="0.45">
      <c r="A121" s="294"/>
      <c r="B121" s="5" t="s">
        <v>8</v>
      </c>
      <c r="C121" s="2">
        <v>503</v>
      </c>
      <c r="D121" s="1">
        <v>28513</v>
      </c>
      <c r="E121" s="1">
        <v>43282</v>
      </c>
      <c r="F121" s="41">
        <f t="shared" si="16"/>
        <v>14.769</v>
      </c>
      <c r="G121" s="22">
        <f t="shared" si="10"/>
        <v>58.108847928026172</v>
      </c>
      <c r="H121" s="45">
        <f t="shared" si="11"/>
        <v>16.085214236641164</v>
      </c>
      <c r="I121" s="42">
        <f t="shared" si="12"/>
        <v>74.194062164667343</v>
      </c>
      <c r="J121" s="30">
        <f t="shared" si="14"/>
        <v>310</v>
      </c>
      <c r="K121" s="216"/>
      <c r="L121" s="27">
        <f t="shared" si="13"/>
        <v>384.19406216466734</v>
      </c>
    </row>
    <row r="122" spans="1:12" ht="15.75" customHeight="1" x14ac:dyDescent="0.45">
      <c r="A122" s="294"/>
      <c r="B122" s="5" t="s">
        <v>8</v>
      </c>
      <c r="C122" s="2">
        <v>504</v>
      </c>
      <c r="D122" s="1">
        <v>4192174</v>
      </c>
      <c r="E122" s="1">
        <v>4224661</v>
      </c>
      <c r="F122" s="41">
        <f t="shared" si="16"/>
        <v>32.487000000000002</v>
      </c>
      <c r="G122" s="22">
        <f t="shared" si="10"/>
        <v>127.82057977099238</v>
      </c>
      <c r="H122" s="45">
        <f t="shared" si="11"/>
        <v>16.085214236641164</v>
      </c>
      <c r="I122" s="42">
        <f t="shared" si="12"/>
        <v>143.90579400763355</v>
      </c>
      <c r="J122" s="30">
        <f t="shared" si="14"/>
        <v>310</v>
      </c>
      <c r="K122" s="216"/>
      <c r="L122" s="27">
        <f t="shared" si="13"/>
        <v>453.90579400763352</v>
      </c>
    </row>
    <row r="123" spans="1:12" ht="15" customHeight="1" x14ac:dyDescent="0.45">
      <c r="A123" s="293"/>
      <c r="B123" s="5" t="s">
        <v>9</v>
      </c>
      <c r="C123" s="2">
        <v>101</v>
      </c>
      <c r="D123" s="1">
        <v>2908047</v>
      </c>
      <c r="E123" s="1">
        <v>2924677</v>
      </c>
      <c r="F123" s="41">
        <f t="shared" si="16"/>
        <v>16.63</v>
      </c>
      <c r="G123" s="22">
        <f t="shared" si="10"/>
        <v>65.430979825517994</v>
      </c>
      <c r="H123" s="45">
        <f t="shared" si="11"/>
        <v>16.085214236641164</v>
      </c>
      <c r="I123" s="42">
        <f t="shared" si="12"/>
        <v>81.516194062159158</v>
      </c>
      <c r="J123" s="30">
        <f t="shared" si="14"/>
        <v>310</v>
      </c>
      <c r="K123" s="216"/>
      <c r="L123" s="27">
        <f t="shared" si="13"/>
        <v>391.51619406215917</v>
      </c>
    </row>
    <row r="124" spans="1:12" ht="15" customHeight="1" x14ac:dyDescent="0.45">
      <c r="A124" s="293"/>
      <c r="B124" s="5" t="s">
        <v>9</v>
      </c>
      <c r="C124" s="2">
        <v>102</v>
      </c>
      <c r="D124" s="1">
        <v>21378</v>
      </c>
      <c r="E124" s="1">
        <v>21593</v>
      </c>
      <c r="F124" s="41">
        <f>(E124-D124)*0.01</f>
        <v>2.15</v>
      </c>
      <c r="G124" s="22">
        <f t="shared" si="10"/>
        <v>8.4592066521264986</v>
      </c>
      <c r="H124" s="45">
        <f t="shared" si="11"/>
        <v>16.085214236641164</v>
      </c>
      <c r="I124" s="42">
        <f t="shared" si="12"/>
        <v>24.544420888767661</v>
      </c>
      <c r="J124" s="30">
        <f t="shared" si="14"/>
        <v>310</v>
      </c>
      <c r="K124" s="216"/>
      <c r="L124" s="27">
        <f t="shared" si="13"/>
        <v>334.54442088876766</v>
      </c>
    </row>
    <row r="125" spans="1:12" ht="15" customHeight="1" x14ac:dyDescent="0.45">
      <c r="A125" s="293"/>
      <c r="B125" s="5" t="s">
        <v>9</v>
      </c>
      <c r="C125" s="2">
        <v>103</v>
      </c>
      <c r="D125" s="1">
        <v>2796195</v>
      </c>
      <c r="E125" s="1">
        <v>2839767</v>
      </c>
      <c r="F125" s="41">
        <f t="shared" ref="F125:F158" si="17">(E125-D125)*$N$1</f>
        <v>43.572000000000003</v>
      </c>
      <c r="G125" s="22">
        <f t="shared" si="10"/>
        <v>171.43467546346784</v>
      </c>
      <c r="H125" s="45">
        <f t="shared" si="11"/>
        <v>16.085214236641164</v>
      </c>
      <c r="I125" s="42">
        <f t="shared" si="12"/>
        <v>187.51988970010899</v>
      </c>
      <c r="J125" s="30">
        <f t="shared" si="14"/>
        <v>310</v>
      </c>
      <c r="K125" s="216"/>
      <c r="L125" s="27">
        <f t="shared" si="13"/>
        <v>497.51988970010899</v>
      </c>
    </row>
    <row r="126" spans="1:12" ht="15" customHeight="1" x14ac:dyDescent="0.45">
      <c r="A126" s="293"/>
      <c r="B126" s="5" t="s">
        <v>9</v>
      </c>
      <c r="C126" s="2">
        <v>104</v>
      </c>
      <c r="D126" s="1">
        <v>2878404</v>
      </c>
      <c r="E126" s="1">
        <v>2878415</v>
      </c>
      <c r="F126" s="41">
        <f t="shared" si="17"/>
        <v>1.0999999999999999E-2</v>
      </c>
      <c r="G126" s="22">
        <f t="shared" si="10"/>
        <v>4.3279661941112324E-2</v>
      </c>
      <c r="H126" s="45">
        <f t="shared" si="11"/>
        <v>16.085214236641164</v>
      </c>
      <c r="I126" s="42">
        <f t="shared" si="12"/>
        <v>16.128493898582278</v>
      </c>
      <c r="J126" s="30">
        <f t="shared" si="14"/>
        <v>310</v>
      </c>
      <c r="K126" s="216"/>
      <c r="L126" s="27">
        <f t="shared" si="13"/>
        <v>326.12849389858229</v>
      </c>
    </row>
    <row r="127" spans="1:12" ht="15" customHeight="1" x14ac:dyDescent="0.45">
      <c r="A127" s="293"/>
      <c r="B127" s="5" t="s">
        <v>9</v>
      </c>
      <c r="C127" s="2">
        <v>201</v>
      </c>
      <c r="D127" s="1">
        <v>2567452</v>
      </c>
      <c r="E127" s="1">
        <v>2578921</v>
      </c>
      <c r="F127" s="41">
        <f t="shared" si="17"/>
        <v>11.468999999999999</v>
      </c>
      <c r="G127" s="22">
        <f t="shared" si="10"/>
        <v>45.124949345692471</v>
      </c>
      <c r="H127" s="45">
        <f t="shared" si="11"/>
        <v>16.085214236641164</v>
      </c>
      <c r="I127" s="42">
        <f t="shared" si="12"/>
        <v>61.210163582333635</v>
      </c>
      <c r="J127" s="30">
        <f t="shared" si="14"/>
        <v>310</v>
      </c>
      <c r="K127" s="216"/>
      <c r="L127" s="27">
        <f t="shared" si="13"/>
        <v>371.21016358233362</v>
      </c>
    </row>
    <row r="128" spans="1:12" ht="15" customHeight="1" x14ac:dyDescent="0.45">
      <c r="A128" s="293"/>
      <c r="B128" s="5" t="s">
        <v>9</v>
      </c>
      <c r="C128" s="2">
        <v>202</v>
      </c>
      <c r="D128" s="1">
        <v>4684711</v>
      </c>
      <c r="E128" s="1">
        <v>4698408</v>
      </c>
      <c r="F128" s="41">
        <f t="shared" si="17"/>
        <v>13.697000000000001</v>
      </c>
      <c r="G128" s="22">
        <f t="shared" si="10"/>
        <v>53.891048146128689</v>
      </c>
      <c r="H128" s="45">
        <f t="shared" si="11"/>
        <v>16.085214236641164</v>
      </c>
      <c r="I128" s="42">
        <f t="shared" si="12"/>
        <v>69.976262382769846</v>
      </c>
      <c r="J128" s="30">
        <f t="shared" si="14"/>
        <v>310</v>
      </c>
      <c r="K128" s="216"/>
      <c r="L128" s="27">
        <f t="shared" si="13"/>
        <v>379.97626238276985</v>
      </c>
    </row>
    <row r="129" spans="1:12" ht="15" customHeight="1" x14ac:dyDescent="0.45">
      <c r="A129" s="293"/>
      <c r="B129" s="5" t="s">
        <v>9</v>
      </c>
      <c r="C129" s="2">
        <v>203</v>
      </c>
      <c r="D129" s="1">
        <v>2043951</v>
      </c>
      <c r="E129" s="1">
        <v>2043951</v>
      </c>
      <c r="F129" s="41">
        <f t="shared" si="17"/>
        <v>0</v>
      </c>
      <c r="G129" s="22">
        <f t="shared" si="10"/>
        <v>0</v>
      </c>
      <c r="H129" s="45">
        <f t="shared" si="11"/>
        <v>16.085214236641164</v>
      </c>
      <c r="I129" s="42">
        <f t="shared" si="12"/>
        <v>16.085214236641164</v>
      </c>
      <c r="J129" s="30">
        <f t="shared" si="14"/>
        <v>310</v>
      </c>
      <c r="K129" s="216">
        <v>10</v>
      </c>
      <c r="L129" s="27">
        <f t="shared" si="13"/>
        <v>336.08521423664115</v>
      </c>
    </row>
    <row r="130" spans="1:12" ht="15" customHeight="1" x14ac:dyDescent="0.45">
      <c r="A130" s="293"/>
      <c r="B130" s="5" t="s">
        <v>9</v>
      </c>
      <c r="C130" s="2">
        <v>204</v>
      </c>
      <c r="D130" s="1">
        <v>2887178</v>
      </c>
      <c r="E130" s="1">
        <v>2894083</v>
      </c>
      <c r="F130" s="41">
        <f t="shared" si="17"/>
        <v>6.9050000000000002</v>
      </c>
      <c r="G130" s="22">
        <f t="shared" si="10"/>
        <v>27.167824154852781</v>
      </c>
      <c r="H130" s="45">
        <f t="shared" si="11"/>
        <v>16.085214236641164</v>
      </c>
      <c r="I130" s="42">
        <f t="shared" si="12"/>
        <v>43.253038391493945</v>
      </c>
      <c r="J130" s="30">
        <f t="shared" si="14"/>
        <v>310</v>
      </c>
      <c r="K130" s="216"/>
      <c r="L130" s="27">
        <f t="shared" si="13"/>
        <v>353.25303839149393</v>
      </c>
    </row>
    <row r="131" spans="1:12" ht="15" customHeight="1" x14ac:dyDescent="0.45">
      <c r="A131" s="293"/>
      <c r="B131" s="5" t="s">
        <v>9</v>
      </c>
      <c r="C131" s="2">
        <v>301</v>
      </c>
      <c r="D131" s="1">
        <v>2931914</v>
      </c>
      <c r="E131" s="1">
        <v>2949763</v>
      </c>
      <c r="F131" s="41">
        <f t="shared" si="17"/>
        <v>17.849</v>
      </c>
      <c r="G131" s="22">
        <f t="shared" si="10"/>
        <v>70.227153271537631</v>
      </c>
      <c r="H131" s="45">
        <f t="shared" si="11"/>
        <v>16.085214236641164</v>
      </c>
      <c r="I131" s="42">
        <f t="shared" si="12"/>
        <v>86.312367508178795</v>
      </c>
      <c r="J131" s="30">
        <f t="shared" si="14"/>
        <v>310</v>
      </c>
      <c r="K131" s="216"/>
      <c r="L131" s="27">
        <f t="shared" si="13"/>
        <v>396.3123675081788</v>
      </c>
    </row>
    <row r="132" spans="1:12" ht="15" customHeight="1" x14ac:dyDescent="0.45">
      <c r="A132" s="293"/>
      <c r="B132" s="5" t="s">
        <v>9</v>
      </c>
      <c r="C132" s="2">
        <v>302</v>
      </c>
      <c r="D132" s="1">
        <v>1855649</v>
      </c>
      <c r="E132" s="1">
        <v>1859344</v>
      </c>
      <c r="F132" s="41">
        <f t="shared" si="17"/>
        <v>3.6950000000000003</v>
      </c>
      <c r="G132" s="22">
        <f t="shared" ref="G132:G183" si="18">MMULT($G$1,1/$F$183)*F132</f>
        <v>14.538031897491823</v>
      </c>
      <c r="H132" s="45">
        <f t="shared" ref="H132:H182" si="19">MMULT($H$1,1/180)</f>
        <v>16.085214236641164</v>
      </c>
      <c r="I132" s="42">
        <f t="shared" ref="I132:I182" si="20">SUM(G132,H132)</f>
        <v>30.623246134132987</v>
      </c>
      <c r="J132" s="30">
        <f t="shared" si="14"/>
        <v>310</v>
      </c>
      <c r="K132" s="216"/>
      <c r="L132" s="27">
        <f t="shared" ref="L132:L182" si="21">SUM(I132,J132,K132)</f>
        <v>340.62324613413301</v>
      </c>
    </row>
    <row r="133" spans="1:12" ht="15" customHeight="1" x14ac:dyDescent="0.45">
      <c r="A133" s="293"/>
      <c r="B133" s="5" t="s">
        <v>9</v>
      </c>
      <c r="C133" s="2">
        <v>303</v>
      </c>
      <c r="D133" s="1">
        <v>3368031</v>
      </c>
      <c r="E133" s="1">
        <v>3385634</v>
      </c>
      <c r="F133" s="41">
        <f t="shared" si="17"/>
        <v>17.603000000000002</v>
      </c>
      <c r="G133" s="22">
        <f t="shared" si="18"/>
        <v>69.259262649945484</v>
      </c>
      <c r="H133" s="45">
        <f t="shared" si="19"/>
        <v>16.085214236641164</v>
      </c>
      <c r="I133" s="42">
        <f t="shared" si="20"/>
        <v>85.344476886586648</v>
      </c>
      <c r="J133" s="30">
        <f t="shared" ref="J133:J182" si="22">SUM(J132)</f>
        <v>310</v>
      </c>
      <c r="K133" s="216"/>
      <c r="L133" s="27">
        <f t="shared" si="21"/>
        <v>395.34447688658668</v>
      </c>
    </row>
    <row r="134" spans="1:12" ht="15" customHeight="1" x14ac:dyDescent="0.45">
      <c r="A134" s="293"/>
      <c r="B134" s="5" t="s">
        <v>9</v>
      </c>
      <c r="C134" s="2">
        <v>304</v>
      </c>
      <c r="D134" s="1">
        <v>3910100</v>
      </c>
      <c r="E134" s="1">
        <v>3927802</v>
      </c>
      <c r="F134" s="41">
        <f t="shared" si="17"/>
        <v>17.702000000000002</v>
      </c>
      <c r="G134" s="22">
        <f t="shared" si="18"/>
        <v>69.648779607415491</v>
      </c>
      <c r="H134" s="45">
        <f t="shared" si="19"/>
        <v>16.085214236641164</v>
      </c>
      <c r="I134" s="42">
        <f t="shared" si="20"/>
        <v>85.733993844056656</v>
      </c>
      <c r="J134" s="30">
        <f t="shared" si="22"/>
        <v>310</v>
      </c>
      <c r="K134" s="216"/>
      <c r="L134" s="27">
        <f t="shared" si="21"/>
        <v>395.73399384405667</v>
      </c>
    </row>
    <row r="135" spans="1:12" ht="15" customHeight="1" x14ac:dyDescent="0.45">
      <c r="A135" s="293"/>
      <c r="B135" s="5" t="s">
        <v>9</v>
      </c>
      <c r="C135" s="2">
        <v>401</v>
      </c>
      <c r="D135" s="1">
        <v>1888982</v>
      </c>
      <c r="E135" s="1">
        <v>1891509</v>
      </c>
      <c r="F135" s="41">
        <f t="shared" si="17"/>
        <v>2.5270000000000001</v>
      </c>
      <c r="G135" s="22">
        <f t="shared" si="18"/>
        <v>9.9425187022900765</v>
      </c>
      <c r="H135" s="45">
        <f t="shared" si="19"/>
        <v>16.085214236641164</v>
      </c>
      <c r="I135" s="42">
        <f t="shared" si="20"/>
        <v>26.027732938931241</v>
      </c>
      <c r="J135" s="30">
        <f t="shared" si="22"/>
        <v>310</v>
      </c>
      <c r="K135" s="216"/>
      <c r="L135" s="27">
        <f t="shared" si="21"/>
        <v>336.02773293893125</v>
      </c>
    </row>
    <row r="136" spans="1:12" ht="15" customHeight="1" x14ac:dyDescent="0.45">
      <c r="A136" s="293"/>
      <c r="B136" s="5" t="s">
        <v>9</v>
      </c>
      <c r="C136" s="2">
        <v>402</v>
      </c>
      <c r="D136" s="1">
        <v>2010323</v>
      </c>
      <c r="E136" s="1">
        <v>2010323</v>
      </c>
      <c r="F136" s="41">
        <f t="shared" si="17"/>
        <v>0</v>
      </c>
      <c r="G136" s="22">
        <f t="shared" si="18"/>
        <v>0</v>
      </c>
      <c r="H136" s="45">
        <f t="shared" si="19"/>
        <v>16.085214236641164</v>
      </c>
      <c r="I136" s="42">
        <f t="shared" si="20"/>
        <v>16.085214236641164</v>
      </c>
      <c r="J136" s="30">
        <f t="shared" si="22"/>
        <v>310</v>
      </c>
      <c r="K136" s="216"/>
      <c r="L136" s="27">
        <f t="shared" si="21"/>
        <v>326.08521423664115</v>
      </c>
    </row>
    <row r="137" spans="1:12" ht="15" customHeight="1" x14ac:dyDescent="0.45">
      <c r="A137" s="293"/>
      <c r="B137" s="5" t="s">
        <v>9</v>
      </c>
      <c r="C137" s="2">
        <v>403</v>
      </c>
      <c r="D137" s="1">
        <v>4393380</v>
      </c>
      <c r="E137" s="1">
        <v>4419742</v>
      </c>
      <c r="F137" s="41">
        <f t="shared" si="17"/>
        <v>26.362000000000002</v>
      </c>
      <c r="G137" s="22">
        <f t="shared" si="18"/>
        <v>103.72167709923666</v>
      </c>
      <c r="H137" s="45">
        <f t="shared" si="19"/>
        <v>16.085214236641164</v>
      </c>
      <c r="I137" s="42">
        <f t="shared" si="20"/>
        <v>119.80689133587782</v>
      </c>
      <c r="J137" s="30">
        <f t="shared" si="22"/>
        <v>310</v>
      </c>
      <c r="K137" s="216">
        <v>10</v>
      </c>
      <c r="L137" s="27">
        <f t="shared" si="21"/>
        <v>439.80689133587782</v>
      </c>
    </row>
    <row r="138" spans="1:12" ht="15" customHeight="1" x14ac:dyDescent="0.45">
      <c r="A138" s="293"/>
      <c r="B138" s="5" t="s">
        <v>9</v>
      </c>
      <c r="C138" s="2">
        <v>404</v>
      </c>
      <c r="D138" s="1">
        <v>2390648</v>
      </c>
      <c r="E138" s="1">
        <v>2406321</v>
      </c>
      <c r="F138" s="41">
        <f t="shared" si="17"/>
        <v>15.673</v>
      </c>
      <c r="G138" s="22">
        <f t="shared" si="18"/>
        <v>61.665649236641222</v>
      </c>
      <c r="H138" s="45">
        <f t="shared" si="19"/>
        <v>16.085214236641164</v>
      </c>
      <c r="I138" s="42">
        <f t="shared" si="20"/>
        <v>77.750863473282379</v>
      </c>
      <c r="J138" s="30">
        <f t="shared" si="22"/>
        <v>310</v>
      </c>
      <c r="K138" s="216"/>
      <c r="L138" s="27">
        <f t="shared" si="21"/>
        <v>387.75086347328238</v>
      </c>
    </row>
    <row r="139" spans="1:12" ht="15" customHeight="1" x14ac:dyDescent="0.45">
      <c r="A139" s="293"/>
      <c r="B139" s="5" t="s">
        <v>9</v>
      </c>
      <c r="C139" s="2">
        <v>501</v>
      </c>
      <c r="D139" s="1">
        <v>3011884</v>
      </c>
      <c r="E139" s="1">
        <v>3032899</v>
      </c>
      <c r="F139" s="41">
        <f t="shared" si="17"/>
        <v>21.015000000000001</v>
      </c>
      <c r="G139" s="22">
        <f t="shared" si="18"/>
        <v>82.683826881134138</v>
      </c>
      <c r="H139" s="45">
        <f t="shared" si="19"/>
        <v>16.085214236641164</v>
      </c>
      <c r="I139" s="42">
        <f t="shared" si="20"/>
        <v>98.769041117775302</v>
      </c>
      <c r="J139" s="30">
        <f t="shared" si="22"/>
        <v>310</v>
      </c>
      <c r="K139" s="216"/>
      <c r="L139" s="27">
        <f t="shared" si="21"/>
        <v>408.76904111777532</v>
      </c>
    </row>
    <row r="140" spans="1:12" ht="15" customHeight="1" x14ac:dyDescent="0.45">
      <c r="A140" s="293"/>
      <c r="B140" s="5" t="s">
        <v>9</v>
      </c>
      <c r="C140" s="2">
        <v>502</v>
      </c>
      <c r="D140" s="1">
        <v>2993032</v>
      </c>
      <c r="E140" s="1">
        <v>2999844</v>
      </c>
      <c r="F140" s="41">
        <f t="shared" si="17"/>
        <v>6.8120000000000003</v>
      </c>
      <c r="G140" s="22">
        <f t="shared" si="18"/>
        <v>26.801914285714286</v>
      </c>
      <c r="H140" s="45">
        <f t="shared" si="19"/>
        <v>16.085214236641164</v>
      </c>
      <c r="I140" s="42">
        <f t="shared" si="20"/>
        <v>42.887128522355454</v>
      </c>
      <c r="J140" s="30">
        <f t="shared" si="22"/>
        <v>310</v>
      </c>
      <c r="K140" s="216"/>
      <c r="L140" s="27">
        <f t="shared" si="21"/>
        <v>352.88712852235545</v>
      </c>
    </row>
    <row r="141" spans="1:12" ht="15" customHeight="1" x14ac:dyDescent="0.45">
      <c r="A141" s="293"/>
      <c r="B141" s="5" t="s">
        <v>9</v>
      </c>
      <c r="C141" s="2">
        <v>503</v>
      </c>
      <c r="D141" s="1">
        <v>2971394</v>
      </c>
      <c r="E141" s="1">
        <v>2974990</v>
      </c>
      <c r="F141" s="41">
        <f t="shared" si="17"/>
        <v>3.5960000000000001</v>
      </c>
      <c r="G141" s="22">
        <f t="shared" si="18"/>
        <v>14.14851494002181</v>
      </c>
      <c r="H141" s="45">
        <f t="shared" si="19"/>
        <v>16.085214236641164</v>
      </c>
      <c r="I141" s="42">
        <f t="shared" si="20"/>
        <v>30.233729176662976</v>
      </c>
      <c r="J141" s="30">
        <f t="shared" si="22"/>
        <v>310</v>
      </c>
      <c r="K141" s="216"/>
      <c r="L141" s="27">
        <f>SUM(I141,J141,K141)</f>
        <v>340.23372917666296</v>
      </c>
    </row>
    <row r="142" spans="1:12" ht="15.75" customHeight="1" x14ac:dyDescent="0.45">
      <c r="A142" s="293"/>
      <c r="B142" s="5" t="s">
        <v>9</v>
      </c>
      <c r="C142" s="2">
        <v>504</v>
      </c>
      <c r="D142" s="1">
        <v>3041482</v>
      </c>
      <c r="E142" s="1">
        <v>3047195</v>
      </c>
      <c r="F142" s="41">
        <f t="shared" si="17"/>
        <v>5.7130000000000001</v>
      </c>
      <c r="G142" s="22">
        <f t="shared" si="18"/>
        <v>22.477882606324975</v>
      </c>
      <c r="H142" s="45">
        <f t="shared" si="19"/>
        <v>16.085214236641164</v>
      </c>
      <c r="I142" s="42">
        <f t="shared" si="20"/>
        <v>38.563096842966139</v>
      </c>
      <c r="J142" s="30">
        <f t="shared" si="22"/>
        <v>310</v>
      </c>
      <c r="K142" s="216"/>
      <c r="L142" s="27">
        <f t="shared" si="21"/>
        <v>348.56309684296616</v>
      </c>
    </row>
    <row r="143" spans="1:12" x14ac:dyDescent="0.45">
      <c r="A143" s="294"/>
      <c r="B143" s="5" t="s">
        <v>10</v>
      </c>
      <c r="C143" s="2">
        <v>101</v>
      </c>
      <c r="D143" s="1">
        <v>3627677</v>
      </c>
      <c r="E143" s="1">
        <v>3643620</v>
      </c>
      <c r="F143" s="41">
        <f t="shared" si="17"/>
        <v>15.943</v>
      </c>
      <c r="G143" s="22">
        <f t="shared" si="18"/>
        <v>62.727968211559435</v>
      </c>
      <c r="H143" s="45">
        <f t="shared" si="19"/>
        <v>16.085214236641164</v>
      </c>
      <c r="I143" s="42">
        <f t="shared" si="20"/>
        <v>78.813182448200592</v>
      </c>
      <c r="J143" s="30">
        <f t="shared" si="22"/>
        <v>310</v>
      </c>
      <c r="K143" s="216"/>
      <c r="L143" s="27">
        <f t="shared" si="21"/>
        <v>388.81318244820056</v>
      </c>
    </row>
    <row r="144" spans="1:12" x14ac:dyDescent="0.45">
      <c r="A144" s="294"/>
      <c r="B144" s="5" t="s">
        <v>10</v>
      </c>
      <c r="C144" s="2">
        <v>102</v>
      </c>
      <c r="D144" s="1">
        <v>4016291</v>
      </c>
      <c r="E144" s="1">
        <v>4024864</v>
      </c>
      <c r="F144" s="41">
        <f t="shared" si="17"/>
        <v>8.5730000000000004</v>
      </c>
      <c r="G144" s="22">
        <f t="shared" si="18"/>
        <v>33.730594711014177</v>
      </c>
      <c r="H144" s="45">
        <f t="shared" si="19"/>
        <v>16.085214236641164</v>
      </c>
      <c r="I144" s="42">
        <f t="shared" si="20"/>
        <v>49.815808947655341</v>
      </c>
      <c r="J144" s="30">
        <f t="shared" si="22"/>
        <v>310</v>
      </c>
      <c r="K144" s="216"/>
      <c r="L144" s="27">
        <f t="shared" si="21"/>
        <v>359.81580894765534</v>
      </c>
    </row>
    <row r="145" spans="1:12" x14ac:dyDescent="0.45">
      <c r="A145" s="294"/>
      <c r="B145" s="5" t="s">
        <v>10</v>
      </c>
      <c r="C145" s="2">
        <v>103</v>
      </c>
      <c r="D145" s="1">
        <v>3922263</v>
      </c>
      <c r="E145" s="1">
        <v>3932293</v>
      </c>
      <c r="F145" s="41">
        <f t="shared" si="17"/>
        <v>10.029999999999999</v>
      </c>
      <c r="G145" s="22">
        <f t="shared" si="18"/>
        <v>39.463182660850599</v>
      </c>
      <c r="H145" s="45">
        <f t="shared" si="19"/>
        <v>16.085214236641164</v>
      </c>
      <c r="I145" s="42">
        <f t="shared" si="20"/>
        <v>55.548396897491763</v>
      </c>
      <c r="J145" s="30">
        <f t="shared" si="22"/>
        <v>310</v>
      </c>
      <c r="K145" s="216"/>
      <c r="L145" s="27">
        <f t="shared" si="21"/>
        <v>365.54839689749178</v>
      </c>
    </row>
    <row r="146" spans="1:12" x14ac:dyDescent="0.45">
      <c r="A146" s="294"/>
      <c r="B146" s="5" t="s">
        <v>10</v>
      </c>
      <c r="C146" s="2">
        <v>104</v>
      </c>
      <c r="D146" s="1">
        <v>2901898</v>
      </c>
      <c r="E146" s="1">
        <v>2916142</v>
      </c>
      <c r="F146" s="41">
        <f t="shared" si="17"/>
        <v>14.244</v>
      </c>
      <c r="G146" s="22">
        <f t="shared" si="18"/>
        <v>56.043227699018537</v>
      </c>
      <c r="H146" s="45">
        <f t="shared" si="19"/>
        <v>16.085214236641164</v>
      </c>
      <c r="I146" s="42">
        <f t="shared" si="20"/>
        <v>72.128441935659708</v>
      </c>
      <c r="J146" s="30">
        <f t="shared" si="22"/>
        <v>310</v>
      </c>
      <c r="K146" s="216"/>
      <c r="L146" s="27">
        <f t="shared" si="21"/>
        <v>382.12844193565968</v>
      </c>
    </row>
    <row r="147" spans="1:12" x14ac:dyDescent="0.45">
      <c r="A147" s="294"/>
      <c r="B147" s="5" t="s">
        <v>10</v>
      </c>
      <c r="C147" s="2">
        <v>201</v>
      </c>
      <c r="D147" s="1">
        <v>5184542</v>
      </c>
      <c r="E147" s="1">
        <v>5229841</v>
      </c>
      <c r="F147" s="41">
        <f t="shared" si="17"/>
        <v>45.298999999999999</v>
      </c>
      <c r="G147" s="22">
        <f t="shared" si="18"/>
        <v>178.22958238822247</v>
      </c>
      <c r="H147" s="45">
        <f t="shared" si="19"/>
        <v>16.085214236641164</v>
      </c>
      <c r="I147" s="42">
        <f t="shared" si="20"/>
        <v>194.31479662486362</v>
      </c>
      <c r="J147" s="30">
        <f t="shared" si="22"/>
        <v>310</v>
      </c>
      <c r="K147" s="216"/>
      <c r="L147" s="27">
        <f t="shared" si="21"/>
        <v>504.31479662486362</v>
      </c>
    </row>
    <row r="148" spans="1:12" x14ac:dyDescent="0.45">
      <c r="A148" s="294"/>
      <c r="B148" s="5" t="s">
        <v>10</v>
      </c>
      <c r="C148" s="2">
        <v>202</v>
      </c>
      <c r="D148" s="1">
        <v>3366747</v>
      </c>
      <c r="E148" s="1">
        <v>3385844</v>
      </c>
      <c r="F148" s="41">
        <f t="shared" si="17"/>
        <v>19.097000000000001</v>
      </c>
      <c r="G148" s="22">
        <f t="shared" si="18"/>
        <v>75.137427644492917</v>
      </c>
      <c r="H148" s="45">
        <f t="shared" si="19"/>
        <v>16.085214236641164</v>
      </c>
      <c r="I148" s="42">
        <f t="shared" si="20"/>
        <v>91.222641881134081</v>
      </c>
      <c r="J148" s="30">
        <f t="shared" si="22"/>
        <v>310</v>
      </c>
      <c r="K148" s="216"/>
      <c r="L148" s="27">
        <f t="shared" si="21"/>
        <v>401.22264188113411</v>
      </c>
    </row>
    <row r="149" spans="1:12" x14ac:dyDescent="0.45">
      <c r="A149" s="294"/>
      <c r="B149" s="5" t="s">
        <v>10</v>
      </c>
      <c r="C149" s="2">
        <v>203</v>
      </c>
      <c r="D149" s="1">
        <v>3386675</v>
      </c>
      <c r="E149" s="1">
        <v>3402393</v>
      </c>
      <c r="F149" s="41">
        <f t="shared" si="17"/>
        <v>15.718</v>
      </c>
      <c r="G149" s="22">
        <f t="shared" si="18"/>
        <v>61.842702399127589</v>
      </c>
      <c r="H149" s="45">
        <f t="shared" si="19"/>
        <v>16.085214236641164</v>
      </c>
      <c r="I149" s="42">
        <f t="shared" si="20"/>
        <v>77.927916635768753</v>
      </c>
      <c r="J149" s="30">
        <f t="shared" si="22"/>
        <v>310</v>
      </c>
      <c r="K149" s="216"/>
      <c r="L149" s="27">
        <f t="shared" si="21"/>
        <v>387.92791663576872</v>
      </c>
    </row>
    <row r="150" spans="1:12" x14ac:dyDescent="0.45">
      <c r="A150" s="294"/>
      <c r="B150" s="5" t="s">
        <v>10</v>
      </c>
      <c r="C150" s="2">
        <v>204</v>
      </c>
      <c r="D150" s="1">
        <v>1876157</v>
      </c>
      <c r="E150" s="1">
        <v>1892132</v>
      </c>
      <c r="F150" s="41">
        <f t="shared" si="17"/>
        <v>15.975</v>
      </c>
      <c r="G150" s="22">
        <f t="shared" si="18"/>
        <v>62.85387268266085</v>
      </c>
      <c r="H150" s="45">
        <f t="shared" si="19"/>
        <v>16.085214236641164</v>
      </c>
      <c r="I150" s="42">
        <f t="shared" si="20"/>
        <v>78.939086919302014</v>
      </c>
      <c r="J150" s="30">
        <f t="shared" si="22"/>
        <v>310</v>
      </c>
      <c r="K150" s="216"/>
      <c r="L150" s="27">
        <f t="shared" si="21"/>
        <v>388.93908691930199</v>
      </c>
    </row>
    <row r="151" spans="1:12" x14ac:dyDescent="0.45">
      <c r="A151" s="294"/>
      <c r="B151" s="5" t="s">
        <v>10</v>
      </c>
      <c r="C151" s="2">
        <v>301</v>
      </c>
      <c r="D151" s="1">
        <v>2299408</v>
      </c>
      <c r="E151" s="1">
        <v>2310813</v>
      </c>
      <c r="F151" s="41">
        <f t="shared" si="17"/>
        <v>11.404999999999999</v>
      </c>
      <c r="G151" s="22">
        <f t="shared" si="18"/>
        <v>44.873140403489636</v>
      </c>
      <c r="H151" s="45">
        <f t="shared" si="19"/>
        <v>16.085214236641164</v>
      </c>
      <c r="I151" s="42">
        <f t="shared" si="20"/>
        <v>60.9583546401308</v>
      </c>
      <c r="J151" s="30">
        <f t="shared" si="22"/>
        <v>310</v>
      </c>
      <c r="K151" s="216"/>
      <c r="L151" s="27">
        <f t="shared" si="21"/>
        <v>370.95835464013078</v>
      </c>
    </row>
    <row r="152" spans="1:12" x14ac:dyDescent="0.45">
      <c r="A152" s="294"/>
      <c r="B152" s="5" t="s">
        <v>10</v>
      </c>
      <c r="C152" s="2">
        <v>302</v>
      </c>
      <c r="D152" s="1">
        <v>4138773</v>
      </c>
      <c r="E152" s="1">
        <v>4158251</v>
      </c>
      <c r="F152" s="41">
        <f t="shared" si="17"/>
        <v>19.478000000000002</v>
      </c>
      <c r="G152" s="22">
        <f t="shared" si="18"/>
        <v>76.63647775354417</v>
      </c>
      <c r="H152" s="45">
        <f t="shared" si="19"/>
        <v>16.085214236641164</v>
      </c>
      <c r="I152" s="42">
        <f t="shared" si="20"/>
        <v>92.721691990185334</v>
      </c>
      <c r="J152" s="30">
        <f t="shared" si="22"/>
        <v>310</v>
      </c>
      <c r="K152" s="216"/>
      <c r="L152" s="27">
        <f t="shared" si="21"/>
        <v>402.72169199018532</v>
      </c>
    </row>
    <row r="153" spans="1:12" x14ac:dyDescent="0.45">
      <c r="A153" s="294"/>
      <c r="B153" s="5" t="s">
        <v>10</v>
      </c>
      <c r="C153" s="2">
        <v>303</v>
      </c>
      <c r="D153" s="1">
        <v>2622071</v>
      </c>
      <c r="E153" s="1">
        <v>2627045</v>
      </c>
      <c r="F153" s="41">
        <f t="shared" si="17"/>
        <v>4.9740000000000002</v>
      </c>
      <c r="G153" s="22">
        <f t="shared" si="18"/>
        <v>19.570276226826611</v>
      </c>
      <c r="H153" s="45">
        <f t="shared" si="19"/>
        <v>16.085214236641164</v>
      </c>
      <c r="I153" s="42">
        <f t="shared" si="20"/>
        <v>35.655490463467771</v>
      </c>
      <c r="J153" s="30">
        <f t="shared" si="22"/>
        <v>310</v>
      </c>
      <c r="K153" s="216"/>
      <c r="L153" s="27">
        <f>SUM(I153,J153,K153)</f>
        <v>345.6554904634678</v>
      </c>
    </row>
    <row r="154" spans="1:12" x14ac:dyDescent="0.45">
      <c r="A154" s="294"/>
      <c r="B154" s="5" t="s">
        <v>10</v>
      </c>
      <c r="C154" s="2">
        <v>304</v>
      </c>
      <c r="D154" s="1">
        <v>2260146</v>
      </c>
      <c r="E154" s="1">
        <v>2279427</v>
      </c>
      <c r="F154" s="41">
        <f t="shared" si="17"/>
        <v>19.280999999999999</v>
      </c>
      <c r="G154" s="22">
        <f t="shared" si="18"/>
        <v>75.86137835332606</v>
      </c>
      <c r="H154" s="45">
        <f t="shared" si="19"/>
        <v>16.085214236641164</v>
      </c>
      <c r="I154" s="42">
        <f t="shared" si="20"/>
        <v>91.946592589967224</v>
      </c>
      <c r="J154" s="30">
        <f t="shared" si="22"/>
        <v>310</v>
      </c>
      <c r="K154" s="216">
        <v>300</v>
      </c>
      <c r="L154" s="27">
        <f t="shared" si="21"/>
        <v>701.94659258996717</v>
      </c>
    </row>
    <row r="155" spans="1:12" x14ac:dyDescent="0.45">
      <c r="A155" s="294"/>
      <c r="B155" s="5" t="s">
        <v>10</v>
      </c>
      <c r="C155" s="2">
        <v>401</v>
      </c>
      <c r="D155" s="1">
        <v>4832498</v>
      </c>
      <c r="E155" s="1">
        <v>4859094</v>
      </c>
      <c r="F155" s="41">
        <f t="shared" si="17"/>
        <v>26.596</v>
      </c>
      <c r="G155" s="22">
        <f t="shared" si="18"/>
        <v>104.64235354416576</v>
      </c>
      <c r="H155" s="45">
        <f t="shared" si="19"/>
        <v>16.085214236641164</v>
      </c>
      <c r="I155" s="42">
        <f t="shared" si="20"/>
        <v>120.72756778080692</v>
      </c>
      <c r="J155" s="30">
        <f t="shared" si="22"/>
        <v>310</v>
      </c>
      <c r="K155" s="216">
        <v>10</v>
      </c>
      <c r="L155" s="27">
        <f t="shared" si="21"/>
        <v>440.72756778080691</v>
      </c>
    </row>
    <row r="156" spans="1:12" x14ac:dyDescent="0.45">
      <c r="A156" s="294"/>
      <c r="B156" s="5" t="s">
        <v>10</v>
      </c>
      <c r="C156" s="2">
        <v>402</v>
      </c>
      <c r="D156" s="1">
        <v>3705637</v>
      </c>
      <c r="E156" s="1">
        <v>3719001</v>
      </c>
      <c r="F156" s="41">
        <f t="shared" si="17"/>
        <v>13.364000000000001</v>
      </c>
      <c r="G156" s="22">
        <f t="shared" si="18"/>
        <v>52.58085474372956</v>
      </c>
      <c r="H156" s="45">
        <f t="shared" si="19"/>
        <v>16.085214236641164</v>
      </c>
      <c r="I156" s="42">
        <f t="shared" si="20"/>
        <v>68.666068980370724</v>
      </c>
      <c r="J156" s="30">
        <f t="shared" si="22"/>
        <v>310</v>
      </c>
      <c r="K156" s="216"/>
      <c r="L156" s="27">
        <f t="shared" si="21"/>
        <v>378.66606898037071</v>
      </c>
    </row>
    <row r="157" spans="1:12" x14ac:dyDescent="0.45">
      <c r="A157" s="294"/>
      <c r="B157" s="5" t="s">
        <v>10</v>
      </c>
      <c r="C157" s="2">
        <v>403</v>
      </c>
      <c r="D157" s="1">
        <v>1115</v>
      </c>
      <c r="E157" s="1">
        <v>7228</v>
      </c>
      <c r="F157" s="41">
        <f t="shared" si="17"/>
        <v>6.1130000000000004</v>
      </c>
      <c r="G157" s="22">
        <f t="shared" si="18"/>
        <v>24.051688495092694</v>
      </c>
      <c r="H157" s="45">
        <f t="shared" si="19"/>
        <v>16.085214236641164</v>
      </c>
      <c r="I157" s="42">
        <f t="shared" si="20"/>
        <v>40.136902731733855</v>
      </c>
      <c r="J157" s="30">
        <f t="shared" si="22"/>
        <v>310</v>
      </c>
      <c r="K157" s="216"/>
      <c r="L157" s="27">
        <f t="shared" si="21"/>
        <v>350.13690273173387</v>
      </c>
    </row>
    <row r="158" spans="1:12" x14ac:dyDescent="0.45">
      <c r="A158" s="294"/>
      <c r="B158" s="5" t="s">
        <v>10</v>
      </c>
      <c r="C158" s="2">
        <v>404</v>
      </c>
      <c r="D158" s="1">
        <v>32689</v>
      </c>
      <c r="E158" s="1">
        <v>48097</v>
      </c>
      <c r="F158" s="41">
        <f t="shared" si="17"/>
        <v>15.407999999999999</v>
      </c>
      <c r="G158" s="22">
        <f t="shared" si="18"/>
        <v>60.623002835332606</v>
      </c>
      <c r="H158" s="45">
        <f t="shared" si="19"/>
        <v>16.085214236641164</v>
      </c>
      <c r="I158" s="42">
        <f t="shared" si="20"/>
        <v>76.708217071973763</v>
      </c>
      <c r="J158" s="30">
        <f t="shared" si="22"/>
        <v>310</v>
      </c>
      <c r="K158" s="216">
        <v>10</v>
      </c>
      <c r="L158" s="27">
        <f>SUM(I158,J158,K158)</f>
        <v>396.70821707197376</v>
      </c>
    </row>
    <row r="159" spans="1:12" x14ac:dyDescent="0.45">
      <c r="A159" s="294"/>
      <c r="B159" s="107" t="s">
        <v>10</v>
      </c>
      <c r="C159" s="2">
        <v>501</v>
      </c>
      <c r="D159" s="1">
        <v>82254</v>
      </c>
      <c r="E159" s="1">
        <v>92222</v>
      </c>
      <c r="F159" s="41">
        <f>(E159-D159)*0.01</f>
        <v>99.68</v>
      </c>
      <c r="G159" s="22">
        <f t="shared" si="18"/>
        <v>392.19242748091608</v>
      </c>
      <c r="H159" s="45">
        <f t="shared" si="19"/>
        <v>16.085214236641164</v>
      </c>
      <c r="I159" s="42">
        <f t="shared" si="20"/>
        <v>408.27764171755723</v>
      </c>
      <c r="J159" s="30">
        <f t="shared" si="22"/>
        <v>310</v>
      </c>
      <c r="K159" s="343">
        <v>-300</v>
      </c>
      <c r="L159" s="27">
        <f>SUM(I159,J159,K159)</f>
        <v>418.27764171755723</v>
      </c>
    </row>
    <row r="160" spans="1:12" x14ac:dyDescent="0.45">
      <c r="A160" s="294"/>
      <c r="B160" s="5" t="s">
        <v>10</v>
      </c>
      <c r="C160" s="2">
        <v>502</v>
      </c>
      <c r="D160" s="1">
        <v>2686520</v>
      </c>
      <c r="E160" s="1">
        <v>2710339</v>
      </c>
      <c r="F160" s="41">
        <f t="shared" ref="F160:F182" si="23">(E160-D160)*$N$1</f>
        <v>23.818999999999999</v>
      </c>
      <c r="G160" s="22">
        <f t="shared" si="18"/>
        <v>93.71620616139586</v>
      </c>
      <c r="H160" s="45">
        <f t="shared" si="19"/>
        <v>16.085214236641164</v>
      </c>
      <c r="I160" s="42">
        <f t="shared" si="20"/>
        <v>109.80142039803702</v>
      </c>
      <c r="J160" s="30">
        <f t="shared" si="22"/>
        <v>310</v>
      </c>
      <c r="K160" s="216"/>
      <c r="L160" s="27">
        <f t="shared" si="21"/>
        <v>419.80142039803701</v>
      </c>
    </row>
    <row r="161" spans="1:12" x14ac:dyDescent="0.45">
      <c r="A161" s="294"/>
      <c r="B161" s="5" t="s">
        <v>10</v>
      </c>
      <c r="C161" s="2">
        <v>503</v>
      </c>
      <c r="D161" s="1">
        <v>3703038</v>
      </c>
      <c r="E161" s="1">
        <v>3715800</v>
      </c>
      <c r="F161" s="41">
        <f t="shared" si="23"/>
        <v>12.762</v>
      </c>
      <c r="G161" s="22">
        <f t="shared" si="18"/>
        <v>50.212276881134137</v>
      </c>
      <c r="H161" s="45">
        <f t="shared" si="19"/>
        <v>16.085214236641164</v>
      </c>
      <c r="I161" s="42">
        <f t="shared" si="20"/>
        <v>66.297491117775309</v>
      </c>
      <c r="J161" s="30">
        <f t="shared" si="22"/>
        <v>310</v>
      </c>
      <c r="K161" s="216"/>
      <c r="L161" s="27">
        <f t="shared" si="21"/>
        <v>376.29749111777528</v>
      </c>
    </row>
    <row r="162" spans="1:12" x14ac:dyDescent="0.45">
      <c r="A162" s="294"/>
      <c r="B162" s="5" t="s">
        <v>10</v>
      </c>
      <c r="C162" s="2">
        <v>504</v>
      </c>
      <c r="D162" s="1">
        <v>3470531</v>
      </c>
      <c r="E162" s="1">
        <v>3501534</v>
      </c>
      <c r="F162" s="41">
        <f t="shared" si="23"/>
        <v>31.003</v>
      </c>
      <c r="G162" s="22">
        <f t="shared" si="18"/>
        <v>121.98175992366413</v>
      </c>
      <c r="H162" s="45">
        <f t="shared" si="19"/>
        <v>16.085214236641164</v>
      </c>
      <c r="I162" s="42">
        <f t="shared" si="20"/>
        <v>138.06697416030528</v>
      </c>
      <c r="J162" s="30">
        <f t="shared" si="22"/>
        <v>310</v>
      </c>
      <c r="K162" s="216"/>
      <c r="L162" s="27">
        <f t="shared" si="21"/>
        <v>448.06697416030528</v>
      </c>
    </row>
    <row r="163" spans="1:12" x14ac:dyDescent="0.45">
      <c r="A163" s="293"/>
      <c r="B163" s="5" t="s">
        <v>11</v>
      </c>
      <c r="C163" s="2">
        <v>101</v>
      </c>
      <c r="D163" s="1">
        <v>2967618</v>
      </c>
      <c r="E163" s="1">
        <v>2984341</v>
      </c>
      <c r="F163" s="41">
        <f t="shared" si="23"/>
        <v>16.722999999999999</v>
      </c>
      <c r="G163" s="22">
        <f t="shared" si="18"/>
        <v>65.796889694656485</v>
      </c>
      <c r="H163" s="45">
        <f t="shared" si="19"/>
        <v>16.085214236641164</v>
      </c>
      <c r="I163" s="42">
        <f t="shared" si="20"/>
        <v>81.88210393129765</v>
      </c>
      <c r="J163" s="30">
        <f t="shared" si="22"/>
        <v>310</v>
      </c>
      <c r="K163" s="216"/>
      <c r="L163" s="27">
        <f t="shared" si="21"/>
        <v>391.88210393129765</v>
      </c>
    </row>
    <row r="164" spans="1:12" x14ac:dyDescent="0.45">
      <c r="A164" s="293"/>
      <c r="B164" s="5" t="s">
        <v>11</v>
      </c>
      <c r="C164" s="2">
        <v>102</v>
      </c>
      <c r="D164" s="1">
        <v>2665569</v>
      </c>
      <c r="E164" s="1">
        <v>2691546</v>
      </c>
      <c r="F164" s="41">
        <f t="shared" si="23"/>
        <v>25.977</v>
      </c>
      <c r="G164" s="22">
        <f t="shared" si="18"/>
        <v>102.20688893129771</v>
      </c>
      <c r="H164" s="45">
        <f t="shared" si="19"/>
        <v>16.085214236641164</v>
      </c>
      <c r="I164" s="42">
        <f t="shared" si="20"/>
        <v>118.29210316793888</v>
      </c>
      <c r="J164" s="30">
        <f t="shared" si="22"/>
        <v>310</v>
      </c>
      <c r="K164" s="216">
        <v>10</v>
      </c>
      <c r="L164" s="27">
        <f t="shared" si="21"/>
        <v>438.29210316793888</v>
      </c>
    </row>
    <row r="165" spans="1:12" x14ac:dyDescent="0.45">
      <c r="A165" s="293"/>
      <c r="B165" s="5" t="s">
        <v>11</v>
      </c>
      <c r="C165" s="2">
        <v>103</v>
      </c>
      <c r="D165" s="1">
        <v>2352062</v>
      </c>
      <c r="E165" s="1">
        <v>2357788</v>
      </c>
      <c r="F165" s="41">
        <f t="shared" si="23"/>
        <v>5.726</v>
      </c>
      <c r="G165" s="22">
        <f t="shared" si="18"/>
        <v>22.529031297709924</v>
      </c>
      <c r="H165" s="45">
        <f t="shared" si="19"/>
        <v>16.085214236641164</v>
      </c>
      <c r="I165" s="42">
        <f t="shared" si="20"/>
        <v>38.614245534351085</v>
      </c>
      <c r="J165" s="30">
        <f t="shared" si="22"/>
        <v>310</v>
      </c>
      <c r="K165" s="216"/>
      <c r="L165" s="27">
        <f t="shared" si="21"/>
        <v>348.61424553435108</v>
      </c>
    </row>
    <row r="166" spans="1:12" x14ac:dyDescent="0.45">
      <c r="A166" s="293"/>
      <c r="B166" s="5" t="s">
        <v>11</v>
      </c>
      <c r="C166" s="2">
        <v>104</v>
      </c>
      <c r="D166" s="1">
        <v>2708074</v>
      </c>
      <c r="E166" s="1">
        <v>2733513</v>
      </c>
      <c r="F166" s="41">
        <f t="shared" si="23"/>
        <v>25.439</v>
      </c>
      <c r="G166" s="22">
        <f t="shared" si="18"/>
        <v>100.09012001090512</v>
      </c>
      <c r="H166" s="45">
        <f t="shared" si="19"/>
        <v>16.085214236641164</v>
      </c>
      <c r="I166" s="42">
        <f t="shared" si="20"/>
        <v>116.17533424754629</v>
      </c>
      <c r="J166" s="30">
        <f t="shared" si="22"/>
        <v>310</v>
      </c>
      <c r="K166" s="216">
        <v>10</v>
      </c>
      <c r="L166" s="27">
        <f t="shared" si="21"/>
        <v>436.17533424754629</v>
      </c>
    </row>
    <row r="167" spans="1:12" x14ac:dyDescent="0.45">
      <c r="A167" s="293"/>
      <c r="B167" s="5" t="s">
        <v>11</v>
      </c>
      <c r="C167" s="2">
        <v>201</v>
      </c>
      <c r="D167" s="1">
        <v>2048392</v>
      </c>
      <c r="E167" s="1">
        <v>2059445</v>
      </c>
      <c r="F167" s="41">
        <f t="shared" si="23"/>
        <v>11.053000000000001</v>
      </c>
      <c r="G167" s="22">
        <f t="shared" si="18"/>
        <v>43.488191221374052</v>
      </c>
      <c r="H167" s="45">
        <f t="shared" si="19"/>
        <v>16.085214236641164</v>
      </c>
      <c r="I167" s="42">
        <f t="shared" si="20"/>
        <v>59.573405458015216</v>
      </c>
      <c r="J167" s="30">
        <f t="shared" si="22"/>
        <v>310</v>
      </c>
      <c r="K167" s="216"/>
      <c r="L167" s="27">
        <f t="shared" si="21"/>
        <v>369.5734054580152</v>
      </c>
    </row>
    <row r="168" spans="1:12" x14ac:dyDescent="0.45">
      <c r="A168" s="293"/>
      <c r="B168" s="5" t="s">
        <v>11</v>
      </c>
      <c r="C168" s="2">
        <v>202</v>
      </c>
      <c r="D168" s="1">
        <v>43948</v>
      </c>
      <c r="E168" s="1">
        <v>77045</v>
      </c>
      <c r="F168" s="41">
        <f t="shared" si="23"/>
        <v>33.097000000000001</v>
      </c>
      <c r="G168" s="22">
        <f t="shared" si="18"/>
        <v>130.22063375136315</v>
      </c>
      <c r="H168" s="45">
        <f t="shared" si="19"/>
        <v>16.085214236641164</v>
      </c>
      <c r="I168" s="42">
        <f t="shared" si="20"/>
        <v>146.3058479880043</v>
      </c>
      <c r="J168" s="30">
        <f t="shared" si="22"/>
        <v>310</v>
      </c>
      <c r="K168" s="216">
        <v>10</v>
      </c>
      <c r="L168" s="27">
        <f t="shared" si="21"/>
        <v>466.3058479880043</v>
      </c>
    </row>
    <row r="169" spans="1:12" x14ac:dyDescent="0.45">
      <c r="A169" s="293"/>
      <c r="B169" s="5" t="s">
        <v>11</v>
      </c>
      <c r="C169" s="2">
        <v>203</v>
      </c>
      <c r="D169" s="1">
        <v>2687412</v>
      </c>
      <c r="E169" s="1">
        <v>2696346</v>
      </c>
      <c r="F169" s="41">
        <f t="shared" si="23"/>
        <v>8.9340000000000011</v>
      </c>
      <c r="G169" s="22">
        <f t="shared" si="18"/>
        <v>35.15095452562705</v>
      </c>
      <c r="H169" s="45">
        <f t="shared" si="19"/>
        <v>16.085214236641164</v>
      </c>
      <c r="I169" s="42">
        <f t="shared" si="20"/>
        <v>51.236168762268214</v>
      </c>
      <c r="J169" s="30">
        <f t="shared" si="22"/>
        <v>310</v>
      </c>
      <c r="K169" s="216"/>
      <c r="L169" s="27">
        <f t="shared" si="21"/>
        <v>361.23616876226822</v>
      </c>
    </row>
    <row r="170" spans="1:12" x14ac:dyDescent="0.45">
      <c r="A170" s="293"/>
      <c r="B170" s="5" t="s">
        <v>11</v>
      </c>
      <c r="C170" s="2">
        <v>204</v>
      </c>
      <c r="D170" s="1">
        <v>2286108</v>
      </c>
      <c r="E170" s="1">
        <v>2298659</v>
      </c>
      <c r="F170" s="41">
        <f t="shared" si="23"/>
        <v>12.551</v>
      </c>
      <c r="G170" s="22">
        <f t="shared" si="18"/>
        <v>49.382094274809162</v>
      </c>
      <c r="H170" s="45">
        <f t="shared" si="19"/>
        <v>16.085214236641164</v>
      </c>
      <c r="I170" s="42">
        <f t="shared" si="20"/>
        <v>65.467308511450327</v>
      </c>
      <c r="J170" s="30">
        <f t="shared" si="22"/>
        <v>310</v>
      </c>
      <c r="K170" s="216"/>
      <c r="L170" s="27">
        <f t="shared" si="21"/>
        <v>375.46730851145031</v>
      </c>
    </row>
    <row r="171" spans="1:12" x14ac:dyDescent="0.45">
      <c r="A171" s="293"/>
      <c r="B171" s="5" t="s">
        <v>11</v>
      </c>
      <c r="C171" s="2">
        <v>301</v>
      </c>
      <c r="D171" s="1">
        <v>3337539</v>
      </c>
      <c r="E171" s="1">
        <v>3348655</v>
      </c>
      <c r="F171" s="41">
        <f t="shared" si="23"/>
        <v>11.116</v>
      </c>
      <c r="G171" s="22">
        <f t="shared" si="18"/>
        <v>43.736065648854961</v>
      </c>
      <c r="H171" s="45">
        <f t="shared" si="19"/>
        <v>16.085214236641164</v>
      </c>
      <c r="I171" s="42">
        <f t="shared" si="20"/>
        <v>59.821279885496125</v>
      </c>
      <c r="J171" s="30">
        <f t="shared" si="22"/>
        <v>310</v>
      </c>
      <c r="K171" s="216"/>
      <c r="L171" s="27">
        <f t="shared" si="21"/>
        <v>369.8212798854961</v>
      </c>
    </row>
    <row r="172" spans="1:12" x14ac:dyDescent="0.45">
      <c r="A172" s="293"/>
      <c r="B172" s="5" t="s">
        <v>11</v>
      </c>
      <c r="C172" s="2">
        <v>302</v>
      </c>
      <c r="D172" s="1">
        <v>2651504</v>
      </c>
      <c r="E172" s="1">
        <v>2663034</v>
      </c>
      <c r="F172" s="41">
        <f t="shared" si="23"/>
        <v>11.53</v>
      </c>
      <c r="G172" s="22">
        <f t="shared" si="18"/>
        <v>45.364954743729548</v>
      </c>
      <c r="H172" s="45">
        <f t="shared" si="19"/>
        <v>16.085214236641164</v>
      </c>
      <c r="I172" s="42">
        <f t="shared" si="20"/>
        <v>61.450168980370712</v>
      </c>
      <c r="J172" s="30">
        <f t="shared" si="22"/>
        <v>310</v>
      </c>
      <c r="K172" s="216">
        <v>10</v>
      </c>
      <c r="L172" s="27">
        <f t="shared" si="21"/>
        <v>381.45016898037073</v>
      </c>
    </row>
    <row r="173" spans="1:12" x14ac:dyDescent="0.45">
      <c r="A173" s="293"/>
      <c r="B173" s="5" t="s">
        <v>11</v>
      </c>
      <c r="C173" s="2">
        <v>303</v>
      </c>
      <c r="D173" s="1">
        <v>2433324</v>
      </c>
      <c r="E173" s="1">
        <v>2440108</v>
      </c>
      <c r="F173" s="41">
        <f t="shared" si="23"/>
        <v>6.7839999999999998</v>
      </c>
      <c r="G173" s="22">
        <f t="shared" si="18"/>
        <v>26.691747873500546</v>
      </c>
      <c r="H173" s="45">
        <f t="shared" si="19"/>
        <v>16.085214236641164</v>
      </c>
      <c r="I173" s="42">
        <f t="shared" si="20"/>
        <v>42.77696211014171</v>
      </c>
      <c r="J173" s="30">
        <f t="shared" si="22"/>
        <v>310</v>
      </c>
      <c r="K173" s="216"/>
      <c r="L173" s="27">
        <f t="shared" si="21"/>
        <v>352.77696211014171</v>
      </c>
    </row>
    <row r="174" spans="1:12" x14ac:dyDescent="0.45">
      <c r="A174" s="293"/>
      <c r="B174" s="5" t="s">
        <v>11</v>
      </c>
      <c r="C174" s="2">
        <v>304</v>
      </c>
      <c r="D174" s="1">
        <v>5250427</v>
      </c>
      <c r="E174" s="1">
        <v>5269351</v>
      </c>
      <c r="F174" s="41">
        <f t="shared" si="23"/>
        <v>18.923999999999999</v>
      </c>
      <c r="G174" s="22">
        <f t="shared" si="18"/>
        <v>74.456756597600872</v>
      </c>
      <c r="H174" s="45">
        <f t="shared" si="19"/>
        <v>16.085214236641164</v>
      </c>
      <c r="I174" s="42">
        <f t="shared" si="20"/>
        <v>90.541970834242036</v>
      </c>
      <c r="J174" s="30">
        <f t="shared" si="22"/>
        <v>310</v>
      </c>
      <c r="K174" s="216"/>
      <c r="L174" s="27">
        <f t="shared" si="21"/>
        <v>400.54197083424202</v>
      </c>
    </row>
    <row r="175" spans="1:12" x14ac:dyDescent="0.45">
      <c r="A175" s="293"/>
      <c r="B175" s="5" t="s">
        <v>11</v>
      </c>
      <c r="C175" s="2">
        <v>401</v>
      </c>
      <c r="D175" s="1">
        <v>3493131</v>
      </c>
      <c r="E175" s="1">
        <v>3496113</v>
      </c>
      <c r="F175" s="41">
        <f t="shared" si="23"/>
        <v>2.9820000000000002</v>
      </c>
      <c r="G175" s="22">
        <f t="shared" si="18"/>
        <v>11.73272290076336</v>
      </c>
      <c r="H175" s="45">
        <f t="shared" si="19"/>
        <v>16.085214236641164</v>
      </c>
      <c r="I175" s="42">
        <f t="shared" si="20"/>
        <v>27.817937137404524</v>
      </c>
      <c r="J175" s="30">
        <f t="shared" si="22"/>
        <v>310</v>
      </c>
      <c r="K175" s="216"/>
      <c r="L175" s="27">
        <f t="shared" si="21"/>
        <v>337.8179371374045</v>
      </c>
    </row>
    <row r="176" spans="1:12" x14ac:dyDescent="0.45">
      <c r="A176" s="293"/>
      <c r="B176" s="5" t="s">
        <v>11</v>
      </c>
      <c r="C176" s="2">
        <v>402</v>
      </c>
      <c r="D176" s="1">
        <v>1970406</v>
      </c>
      <c r="E176" s="1">
        <v>1978799</v>
      </c>
      <c r="F176" s="41">
        <f t="shared" si="23"/>
        <v>8.3930000000000007</v>
      </c>
      <c r="G176" s="22">
        <f t="shared" si="18"/>
        <v>33.022382061068704</v>
      </c>
      <c r="H176" s="45">
        <f t="shared" si="19"/>
        <v>16.085214236641164</v>
      </c>
      <c r="I176" s="42">
        <f t="shared" si="20"/>
        <v>49.107596297709868</v>
      </c>
      <c r="J176" s="30">
        <f t="shared" si="22"/>
        <v>310</v>
      </c>
      <c r="K176" s="216"/>
      <c r="L176" s="27">
        <f t="shared" si="21"/>
        <v>359.10759629770985</v>
      </c>
    </row>
    <row r="177" spans="1:12" x14ac:dyDescent="0.45">
      <c r="A177" s="293"/>
      <c r="B177" s="5" t="s">
        <v>11</v>
      </c>
      <c r="C177" s="2">
        <v>403</v>
      </c>
      <c r="D177" s="1">
        <v>3169165</v>
      </c>
      <c r="E177" s="1">
        <v>3185879</v>
      </c>
      <c r="F177" s="41">
        <f t="shared" si="23"/>
        <v>16.713999999999999</v>
      </c>
      <c r="G177" s="22">
        <f t="shared" si="18"/>
        <v>65.761479062159211</v>
      </c>
      <c r="H177" s="45">
        <f t="shared" si="19"/>
        <v>16.085214236641164</v>
      </c>
      <c r="I177" s="42">
        <f t="shared" si="20"/>
        <v>81.846693298800375</v>
      </c>
      <c r="J177" s="30">
        <f t="shared" si="22"/>
        <v>310</v>
      </c>
      <c r="K177" s="216"/>
      <c r="L177" s="27">
        <f t="shared" si="21"/>
        <v>391.84669329880035</v>
      </c>
    </row>
    <row r="178" spans="1:12" x14ac:dyDescent="0.45">
      <c r="A178" s="293"/>
      <c r="B178" s="5" t="s">
        <v>11</v>
      </c>
      <c r="C178" s="2">
        <v>404</v>
      </c>
      <c r="D178" s="1">
        <v>4120735</v>
      </c>
      <c r="E178" s="1">
        <v>4131813</v>
      </c>
      <c r="F178" s="41">
        <f t="shared" si="23"/>
        <v>11.077999999999999</v>
      </c>
      <c r="G178" s="22">
        <f t="shared" si="18"/>
        <v>43.58655408942203</v>
      </c>
      <c r="H178" s="45">
        <f t="shared" si="19"/>
        <v>16.085214236641164</v>
      </c>
      <c r="I178" s="42">
        <f t="shared" si="20"/>
        <v>59.671768326063194</v>
      </c>
      <c r="J178" s="30">
        <f t="shared" si="22"/>
        <v>310</v>
      </c>
      <c r="K178" s="216">
        <v>10</v>
      </c>
      <c r="L178" s="27">
        <f t="shared" si="21"/>
        <v>379.67176832606322</v>
      </c>
    </row>
    <row r="179" spans="1:12" x14ac:dyDescent="0.45">
      <c r="A179" s="293"/>
      <c r="B179" s="5" t="s">
        <v>11</v>
      </c>
      <c r="C179" s="2">
        <v>501</v>
      </c>
      <c r="D179" s="1">
        <v>3749500</v>
      </c>
      <c r="E179" s="1">
        <v>3772687</v>
      </c>
      <c r="F179" s="41">
        <f t="shared" si="23"/>
        <v>23.187000000000001</v>
      </c>
      <c r="G179" s="22">
        <f t="shared" si="18"/>
        <v>91.229592857142862</v>
      </c>
      <c r="H179" s="45">
        <f t="shared" si="19"/>
        <v>16.085214236641164</v>
      </c>
      <c r="I179" s="42">
        <f t="shared" si="20"/>
        <v>107.31480709378403</v>
      </c>
      <c r="J179" s="30">
        <f t="shared" si="22"/>
        <v>310</v>
      </c>
      <c r="K179" s="216">
        <f>10+100</f>
        <v>110</v>
      </c>
      <c r="L179" s="27">
        <f t="shared" si="21"/>
        <v>527.314807093784</v>
      </c>
    </row>
    <row r="180" spans="1:12" x14ac:dyDescent="0.45">
      <c r="A180" s="293"/>
      <c r="B180" s="5" t="s">
        <v>11</v>
      </c>
      <c r="C180" s="2">
        <v>502</v>
      </c>
      <c r="D180" s="1">
        <v>3852317</v>
      </c>
      <c r="E180" s="1">
        <v>3867173</v>
      </c>
      <c r="F180" s="41">
        <f t="shared" si="23"/>
        <v>14.856</v>
      </c>
      <c r="G180" s="22">
        <f t="shared" si="18"/>
        <v>58.451150708833154</v>
      </c>
      <c r="H180" s="45">
        <f t="shared" si="19"/>
        <v>16.085214236641164</v>
      </c>
      <c r="I180" s="42">
        <f t="shared" si="20"/>
        <v>74.536364945474318</v>
      </c>
      <c r="J180" s="30">
        <f t="shared" si="22"/>
        <v>310</v>
      </c>
      <c r="K180" s="216"/>
      <c r="L180" s="27">
        <f t="shared" si="21"/>
        <v>384.5363649454743</v>
      </c>
    </row>
    <row r="181" spans="1:12" x14ac:dyDescent="0.45">
      <c r="A181" s="293"/>
      <c r="B181" s="5" t="s">
        <v>11</v>
      </c>
      <c r="C181" s="2">
        <v>503</v>
      </c>
      <c r="D181" s="1">
        <v>2318257</v>
      </c>
      <c r="E181" s="1">
        <v>2338711</v>
      </c>
      <c r="F181" s="41">
        <f t="shared" si="23"/>
        <v>20.454000000000001</v>
      </c>
      <c r="G181" s="22">
        <f t="shared" si="18"/>
        <v>80.476564122137404</v>
      </c>
      <c r="H181" s="45">
        <f>MMULT($H$1,1/180)</f>
        <v>16.085214236641164</v>
      </c>
      <c r="I181" s="42">
        <f t="shared" si="20"/>
        <v>96.561778358778568</v>
      </c>
      <c r="J181" s="30">
        <f t="shared" si="22"/>
        <v>310</v>
      </c>
      <c r="K181" s="216"/>
      <c r="L181" s="27">
        <f t="shared" si="21"/>
        <v>406.56177835877855</v>
      </c>
    </row>
    <row r="182" spans="1:12" x14ac:dyDescent="0.45">
      <c r="A182" s="293"/>
      <c r="B182" s="5" t="s">
        <v>11</v>
      </c>
      <c r="C182" s="2">
        <v>504</v>
      </c>
      <c r="D182" s="1">
        <v>3155097</v>
      </c>
      <c r="E182" s="1">
        <v>3176309</v>
      </c>
      <c r="F182" s="41">
        <f t="shared" si="23"/>
        <v>21.212</v>
      </c>
      <c r="G182" s="22">
        <f t="shared" si="18"/>
        <v>83.458926281352234</v>
      </c>
      <c r="H182" s="45">
        <f t="shared" si="19"/>
        <v>16.085214236641164</v>
      </c>
      <c r="I182" s="42">
        <f t="shared" si="20"/>
        <v>99.544140517993398</v>
      </c>
      <c r="J182" s="30">
        <f t="shared" si="22"/>
        <v>310</v>
      </c>
      <c r="K182" s="216"/>
      <c r="L182" s="27">
        <f t="shared" si="21"/>
        <v>409.54414051799341</v>
      </c>
    </row>
    <row r="183" spans="1:12" ht="15" customHeight="1" x14ac:dyDescent="0.45">
      <c r="F183" s="27">
        <f>SUM(F3:F182)</f>
        <v>2932.1180000000027</v>
      </c>
      <c r="G183" s="22">
        <f t="shared" si="18"/>
        <v>11536.46143740459</v>
      </c>
      <c r="H183" s="45">
        <f>SUM(H3:H182)</f>
        <v>2895.3385625954074</v>
      </c>
      <c r="I183" s="42">
        <f>SUM(G183,H183)</f>
        <v>14431.799999999997</v>
      </c>
      <c r="K183" s="165" t="s">
        <v>12</v>
      </c>
    </row>
    <row r="184" spans="1:12" ht="15" customHeight="1" x14ac:dyDescent="0.45">
      <c r="F184" t="s">
        <v>12</v>
      </c>
      <c r="I184" s="109">
        <f>SUM(-E190,I1)</f>
        <v>0</v>
      </c>
    </row>
    <row r="185" spans="1:12" ht="15" customHeight="1" x14ac:dyDescent="0.45"/>
    <row r="186" spans="1:12" ht="18" x14ac:dyDescent="0.55000000000000004">
      <c r="D186" s="295" t="s">
        <v>274</v>
      </c>
      <c r="E186" s="295"/>
      <c r="F186" s="295"/>
    </row>
    <row r="187" spans="1:12" ht="15" customHeight="1" x14ac:dyDescent="0.45">
      <c r="D187" s="54" t="s">
        <v>72</v>
      </c>
      <c r="E187" s="153" t="s">
        <v>275</v>
      </c>
      <c r="F187" s="54" t="s">
        <v>69</v>
      </c>
    </row>
    <row r="188" spans="1:12" ht="15" customHeight="1" x14ac:dyDescent="0.45">
      <c r="D188" s="46">
        <v>6244656</v>
      </c>
      <c r="E188" s="87">
        <v>8293.2000000000007</v>
      </c>
      <c r="F188" s="93">
        <v>2080</v>
      </c>
      <c r="G188" s="92">
        <f>MMULT(E188,1/F188)</f>
        <v>3.9871153846153851</v>
      </c>
      <c r="H188" s="20"/>
    </row>
    <row r="189" spans="1:12" ht="15" customHeight="1" thickBot="1" x14ac:dyDescent="0.5">
      <c r="D189" s="46">
        <v>6244619</v>
      </c>
      <c r="E189" s="88">
        <v>6138.6</v>
      </c>
      <c r="F189" s="94">
        <v>1588</v>
      </c>
      <c r="G189" s="92">
        <f>MMULT(E189,1/F189)</f>
        <v>3.8656171284634762</v>
      </c>
      <c r="H189" s="156"/>
    </row>
    <row r="190" spans="1:12" ht="15" customHeight="1" thickBot="1" x14ac:dyDescent="0.5">
      <c r="D190" s="6" t="s">
        <v>33</v>
      </c>
      <c r="E190" s="48">
        <f>SUM(E188:E189)</f>
        <v>14431.800000000001</v>
      </c>
      <c r="F190" s="95">
        <f>SUM(F188:F189)</f>
        <v>3668</v>
      </c>
      <c r="H190" s="61"/>
    </row>
    <row r="191" spans="1:12" ht="15" customHeight="1" x14ac:dyDescent="0.45">
      <c r="H191" s="61"/>
    </row>
    <row r="192" spans="1:12" ht="15" customHeight="1" x14ac:dyDescent="0.45">
      <c r="D192" s="290" t="s">
        <v>69</v>
      </c>
      <c r="E192" s="290"/>
      <c r="F192" s="49">
        <f>SUM(F190)</f>
        <v>3668</v>
      </c>
      <c r="G192" s="41">
        <f>SUM(I192)</f>
        <v>3.9345147219193026</v>
      </c>
      <c r="I192" s="161" cm="1">
        <f t="array" ref="I192">MMULT(E190,1/F190)</f>
        <v>3.9345147219193026</v>
      </c>
    </row>
    <row r="193" spans="4:8" ht="15" customHeight="1" x14ac:dyDescent="0.45">
      <c r="D193" s="291" t="s">
        <v>271</v>
      </c>
      <c r="E193" s="292"/>
      <c r="F193" s="49">
        <f>SUM(F183)</f>
        <v>2932.1180000000027</v>
      </c>
      <c r="G193" s="154">
        <f>MMULT(F193,G192)</f>
        <v>11536.461437404592</v>
      </c>
      <c r="H193" s="61"/>
    </row>
    <row r="194" spans="4:8" ht="15" customHeight="1" thickBot="1" x14ac:dyDescent="0.5">
      <c r="D194" s="291" t="s">
        <v>270</v>
      </c>
      <c r="E194" s="292"/>
      <c r="F194" s="49">
        <f>SUM(F192,-F193)</f>
        <v>735.88199999999733</v>
      </c>
      <c r="G194" s="155">
        <f>MMULT(F194,G192)</f>
        <v>2895.3385625954097</v>
      </c>
      <c r="H194" s="61"/>
    </row>
    <row r="195" spans="4:8" ht="15" customHeight="1" thickBot="1" x14ac:dyDescent="0.5">
      <c r="F195" s="7"/>
      <c r="G195" s="48">
        <f>SUM(G193:G194)</f>
        <v>14431.800000000003</v>
      </c>
    </row>
    <row r="196" spans="4:8" ht="15" customHeight="1" x14ac:dyDescent="0.45">
      <c r="F196" s="7"/>
    </row>
    <row r="197" spans="4:8" ht="15" customHeight="1" x14ac:dyDescent="0.45">
      <c r="F197" s="7"/>
    </row>
    <row r="198" spans="4:8" ht="15" customHeight="1" x14ac:dyDescent="0.45">
      <c r="D198" t="s">
        <v>70</v>
      </c>
      <c r="F198" s="20">
        <f>MAX(F3:F182)</f>
        <v>99.68</v>
      </c>
      <c r="G198" s="20">
        <f>MAX(I3:I182)</f>
        <v>408.27764171755723</v>
      </c>
    </row>
    <row r="199" spans="4:8" ht="15" customHeight="1" x14ac:dyDescent="0.45">
      <c r="D199" t="s">
        <v>71</v>
      </c>
      <c r="F199" s="20">
        <f>MIN(F3:F182)</f>
        <v>0</v>
      </c>
      <c r="G199" s="20">
        <f>MIN(I3:I182)</f>
        <v>16.085214236641164</v>
      </c>
    </row>
    <row r="200" spans="4:8" ht="15" customHeight="1" x14ac:dyDescent="0.45">
      <c r="D200" t="s">
        <v>265</v>
      </c>
      <c r="F200" s="92">
        <f>AVERAGE(F3:F182)</f>
        <v>16.289544444444459</v>
      </c>
      <c r="G200" s="92">
        <f>AVERAGE(G3:G182)</f>
        <v>64.091452430025456</v>
      </c>
    </row>
    <row r="201" spans="4:8" ht="15" customHeight="1" x14ac:dyDescent="0.45">
      <c r="D201" t="s">
        <v>273</v>
      </c>
      <c r="F201" s="92">
        <f>AVERAGE(F199,F198)</f>
        <v>49.84</v>
      </c>
      <c r="G201" t="s">
        <v>12</v>
      </c>
    </row>
    <row r="202" spans="4:8" ht="15.75" customHeight="1" x14ac:dyDescent="0.45"/>
    <row r="203" spans="4:8" ht="15" customHeight="1" x14ac:dyDescent="0.45"/>
    <row r="204" spans="4:8" ht="15" customHeight="1" x14ac:dyDescent="0.45"/>
    <row r="205" spans="4:8" ht="15" customHeight="1" x14ac:dyDescent="0.45"/>
    <row r="206" spans="4:8" ht="15" customHeight="1" x14ac:dyDescent="0.45"/>
    <row r="207" spans="4:8" ht="15" customHeight="1" x14ac:dyDescent="0.45"/>
    <row r="208" spans="4:8" ht="15" customHeight="1" x14ac:dyDescent="0.45"/>
    <row r="209" ht="15" customHeight="1" x14ac:dyDescent="0.45"/>
    <row r="210" ht="15" customHeight="1" x14ac:dyDescent="0.45"/>
    <row r="211" ht="15" customHeight="1" x14ac:dyDescent="0.45"/>
    <row r="212" ht="15" customHeight="1" x14ac:dyDescent="0.45"/>
    <row r="213" ht="15" customHeight="1" x14ac:dyDescent="0.45"/>
    <row r="214" ht="15" customHeight="1" x14ac:dyDescent="0.45"/>
    <row r="215" ht="15" customHeight="1" x14ac:dyDescent="0.45"/>
    <row r="216" ht="15" customHeight="1" x14ac:dyDescent="0.45"/>
    <row r="217" ht="15" customHeight="1" x14ac:dyDescent="0.45"/>
    <row r="218" ht="15" customHeight="1" x14ac:dyDescent="0.45"/>
    <row r="219" ht="15" customHeight="1" x14ac:dyDescent="0.45"/>
    <row r="220" ht="15" customHeight="1" x14ac:dyDescent="0.45"/>
    <row r="221" ht="15" customHeight="1" x14ac:dyDescent="0.45"/>
    <row r="222" ht="15.75" customHeight="1" x14ac:dyDescent="0.45"/>
  </sheetData>
  <mergeCells count="15">
    <mergeCell ref="A63:A82"/>
    <mergeCell ref="D1:E1"/>
    <mergeCell ref="I1:J1"/>
    <mergeCell ref="A3:A22"/>
    <mergeCell ref="A23:A42"/>
    <mergeCell ref="A43:A62"/>
    <mergeCell ref="D192:E192"/>
    <mergeCell ref="D193:E193"/>
    <mergeCell ref="D194:E194"/>
    <mergeCell ref="A83:A102"/>
    <mergeCell ref="A103:A122"/>
    <mergeCell ref="A123:A142"/>
    <mergeCell ref="A143:A162"/>
    <mergeCell ref="A163:A182"/>
    <mergeCell ref="D186:F186"/>
  </mergeCells>
  <pageMargins left="0.7" right="0.7" top="0.75" bottom="0.75" header="0.3" footer="0.3"/>
  <pageSetup paperSize="9" orientation="portrait" horizontalDpi="4294967293" verticalDpi="4294967293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805AD-4111-46E9-AA2F-220B9CF3DB10}">
  <dimension ref="A1:O222"/>
  <sheetViews>
    <sheetView zoomScale="85" zoomScaleNormal="85" workbookViewId="0">
      <pane xSplit="1" ySplit="2" topLeftCell="B183" activePane="bottomRight" state="frozen"/>
      <selection pane="topRight" activeCell="B1" sqref="B1"/>
      <selection pane="bottomLeft" activeCell="A4" sqref="A4"/>
      <selection pane="bottomRight" activeCell="H188" sqref="H188"/>
    </sheetView>
  </sheetViews>
  <sheetFormatPr baseColWidth="10" defaultRowHeight="14.25" x14ac:dyDescent="0.45"/>
  <cols>
    <col min="1" max="1" width="4.1328125" customWidth="1"/>
    <col min="2" max="2" width="5.3984375" style="6" bestFit="1" customWidth="1"/>
    <col min="3" max="3" width="6.265625" bestFit="1" customWidth="1"/>
    <col min="4" max="5" width="10" customWidth="1"/>
    <col min="6" max="6" width="11.1328125" customWidth="1"/>
    <col min="7" max="7" width="12.59765625" customWidth="1"/>
    <col min="8" max="8" width="13.3984375" customWidth="1"/>
    <col min="9" max="9" width="12.86328125" style="20" bestFit="1" customWidth="1"/>
    <col min="10" max="10" width="12.86328125" customWidth="1"/>
    <col min="11" max="11" width="7.73046875" bestFit="1" customWidth="1"/>
    <col min="12" max="12" width="13.265625" customWidth="1"/>
  </cols>
  <sheetData>
    <row r="1" spans="1:15" ht="21" customHeight="1" x14ac:dyDescent="0.45">
      <c r="D1" s="296" t="s">
        <v>280</v>
      </c>
      <c r="E1" s="296"/>
      <c r="F1" s="53" t="s">
        <v>2</v>
      </c>
      <c r="G1" s="27">
        <f>SUM(G193)</f>
        <v>0</v>
      </c>
      <c r="H1" s="27">
        <f>SUM(G194)</f>
        <v>0</v>
      </c>
      <c r="I1" s="297">
        <f>SUM(G1:H1)</f>
        <v>0</v>
      </c>
      <c r="J1" s="298"/>
      <c r="K1" s="4" t="s">
        <v>12</v>
      </c>
      <c r="L1" s="4"/>
      <c r="N1">
        <v>1E-3</v>
      </c>
    </row>
    <row r="2" spans="1:15" ht="46.5" customHeight="1" x14ac:dyDescent="0.45">
      <c r="B2" s="43" t="s">
        <v>0</v>
      </c>
      <c r="C2" s="44" t="s">
        <v>1</v>
      </c>
      <c r="D2" s="3">
        <v>43900</v>
      </c>
      <c r="E2" s="3">
        <v>43931</v>
      </c>
      <c r="F2" s="50" t="s">
        <v>68</v>
      </c>
      <c r="G2" s="51" t="s">
        <v>276</v>
      </c>
      <c r="H2" s="52" t="s">
        <v>277</v>
      </c>
      <c r="I2" s="21" t="s">
        <v>278</v>
      </c>
      <c r="J2" s="28" t="s">
        <v>335</v>
      </c>
      <c r="K2" s="28" t="s">
        <v>266</v>
      </c>
      <c r="L2" s="28" t="s">
        <v>279</v>
      </c>
      <c r="N2" t="s">
        <v>12</v>
      </c>
    </row>
    <row r="3" spans="1:15" ht="15" customHeight="1" x14ac:dyDescent="0.45">
      <c r="A3" s="293"/>
      <c r="B3" s="5" t="s">
        <v>3</v>
      </c>
      <c r="C3" s="2">
        <v>101</v>
      </c>
      <c r="D3" s="1">
        <v>0.1</v>
      </c>
      <c r="E3" s="1">
        <v>0</v>
      </c>
      <c r="F3" s="41">
        <f>(E3-D3)*$N$1</f>
        <v>-1E-4</v>
      </c>
      <c r="G3" s="22">
        <f>MMULT($G$1,1/$F$183)*F3</f>
        <v>0</v>
      </c>
      <c r="H3" s="45">
        <f>MMULT($H$1,1/180)</f>
        <v>0</v>
      </c>
      <c r="I3" s="42">
        <f>SUM(G3,H3)</f>
        <v>0</v>
      </c>
      <c r="J3" s="30">
        <v>0</v>
      </c>
      <c r="K3" s="216"/>
      <c r="L3" s="27">
        <f>SUM(I3,J3,K3)</f>
        <v>0</v>
      </c>
      <c r="N3" t="s">
        <v>12</v>
      </c>
    </row>
    <row r="4" spans="1:15" ht="15" customHeight="1" x14ac:dyDescent="0.45">
      <c r="A4" s="293"/>
      <c r="B4" s="5" t="s">
        <v>3</v>
      </c>
      <c r="C4" s="2">
        <v>102</v>
      </c>
      <c r="D4" s="1">
        <v>0</v>
      </c>
      <c r="E4" s="1">
        <v>0</v>
      </c>
      <c r="F4" s="41">
        <f t="shared" ref="F4:F67" si="0">(E4-D4)*$N$1</f>
        <v>0</v>
      </c>
      <c r="G4" s="22">
        <f t="shared" ref="G4:G67" si="1">MMULT($G$1,1/$F$183)*F4</f>
        <v>0</v>
      </c>
      <c r="H4" s="45">
        <f t="shared" ref="H4:H67" si="2">MMULT($H$1,1/180)</f>
        <v>0</v>
      </c>
      <c r="I4" s="42">
        <f t="shared" ref="I4:I67" si="3">SUM(G4,H4)</f>
        <v>0</v>
      </c>
      <c r="J4" s="30">
        <f>SUM($J$3)</f>
        <v>0</v>
      </c>
      <c r="K4" s="216"/>
      <c r="L4" s="27">
        <f t="shared" ref="L4:L67" si="4">SUM(I4,J4,K4)</f>
        <v>0</v>
      </c>
      <c r="N4" t="s">
        <v>12</v>
      </c>
    </row>
    <row r="5" spans="1:15" ht="15" customHeight="1" x14ac:dyDescent="0.45">
      <c r="A5" s="293"/>
      <c r="B5" s="5" t="s">
        <v>3</v>
      </c>
      <c r="C5" s="2">
        <v>103</v>
      </c>
      <c r="D5" s="1">
        <v>0</v>
      </c>
      <c r="E5" s="1">
        <v>0</v>
      </c>
      <c r="F5" s="41">
        <f t="shared" si="0"/>
        <v>0</v>
      </c>
      <c r="G5" s="22">
        <f t="shared" si="1"/>
        <v>0</v>
      </c>
      <c r="H5" s="45">
        <f t="shared" si="2"/>
        <v>0</v>
      </c>
      <c r="I5" s="42">
        <f t="shared" si="3"/>
        <v>0</v>
      </c>
      <c r="J5" s="30">
        <f t="shared" ref="J5:J68" si="5">SUM($J$3)</f>
        <v>0</v>
      </c>
      <c r="K5" s="216"/>
      <c r="L5" s="27">
        <f t="shared" si="4"/>
        <v>0</v>
      </c>
      <c r="N5" t="s">
        <v>12</v>
      </c>
    </row>
    <row r="6" spans="1:15" ht="15" customHeight="1" x14ac:dyDescent="0.45">
      <c r="A6" s="293"/>
      <c r="B6" s="5" t="s">
        <v>3</v>
      </c>
      <c r="C6" s="2">
        <v>104</v>
      </c>
      <c r="D6" s="1">
        <v>0</v>
      </c>
      <c r="E6" s="1">
        <v>0</v>
      </c>
      <c r="F6" s="41">
        <f t="shared" si="0"/>
        <v>0</v>
      </c>
      <c r="G6" s="22">
        <f t="shared" si="1"/>
        <v>0</v>
      </c>
      <c r="H6" s="45">
        <f t="shared" si="2"/>
        <v>0</v>
      </c>
      <c r="I6" s="42">
        <f t="shared" si="3"/>
        <v>0</v>
      </c>
      <c r="J6" s="30">
        <f t="shared" si="5"/>
        <v>0</v>
      </c>
      <c r="K6" s="216"/>
      <c r="L6" s="27">
        <f t="shared" si="4"/>
        <v>0</v>
      </c>
      <c r="N6" t="s">
        <v>12</v>
      </c>
      <c r="O6" t="s">
        <v>12</v>
      </c>
    </row>
    <row r="7" spans="1:15" ht="15" customHeight="1" x14ac:dyDescent="0.45">
      <c r="A7" s="293"/>
      <c r="B7" s="5" t="s">
        <v>3</v>
      </c>
      <c r="C7" s="2">
        <v>201</v>
      </c>
      <c r="D7" s="1">
        <v>0</v>
      </c>
      <c r="E7" s="1">
        <v>0</v>
      </c>
      <c r="F7" s="41">
        <f t="shared" si="0"/>
        <v>0</v>
      </c>
      <c r="G7" s="22">
        <f t="shared" si="1"/>
        <v>0</v>
      </c>
      <c r="H7" s="45">
        <f t="shared" si="2"/>
        <v>0</v>
      </c>
      <c r="I7" s="42">
        <f t="shared" si="3"/>
        <v>0</v>
      </c>
      <c r="J7" s="30">
        <f t="shared" si="5"/>
        <v>0</v>
      </c>
      <c r="K7" s="216"/>
      <c r="L7" s="27">
        <f t="shared" si="4"/>
        <v>0</v>
      </c>
      <c r="N7" t="s">
        <v>12</v>
      </c>
    </row>
    <row r="8" spans="1:15" ht="15" customHeight="1" x14ac:dyDescent="0.45">
      <c r="A8" s="293"/>
      <c r="B8" s="5" t="s">
        <v>3</v>
      </c>
      <c r="C8" s="2">
        <v>202</v>
      </c>
      <c r="D8" s="1">
        <v>0</v>
      </c>
      <c r="E8" s="1">
        <v>0</v>
      </c>
      <c r="F8" s="41">
        <f t="shared" si="0"/>
        <v>0</v>
      </c>
      <c r="G8" s="22">
        <f t="shared" si="1"/>
        <v>0</v>
      </c>
      <c r="H8" s="45">
        <f t="shared" si="2"/>
        <v>0</v>
      </c>
      <c r="I8" s="42">
        <f t="shared" si="3"/>
        <v>0</v>
      </c>
      <c r="J8" s="30">
        <f t="shared" si="5"/>
        <v>0</v>
      </c>
      <c r="K8" s="216"/>
      <c r="L8" s="27">
        <f t="shared" si="4"/>
        <v>0</v>
      </c>
      <c r="N8" t="s">
        <v>12</v>
      </c>
    </row>
    <row r="9" spans="1:15" ht="15" customHeight="1" x14ac:dyDescent="0.45">
      <c r="A9" s="293"/>
      <c r="B9" s="5" t="s">
        <v>3</v>
      </c>
      <c r="C9" s="2">
        <v>203</v>
      </c>
      <c r="D9" s="1">
        <v>0</v>
      </c>
      <c r="E9" s="1">
        <v>0</v>
      </c>
      <c r="F9" s="41">
        <f t="shared" si="0"/>
        <v>0</v>
      </c>
      <c r="G9" s="22">
        <f t="shared" si="1"/>
        <v>0</v>
      </c>
      <c r="H9" s="45">
        <f t="shared" si="2"/>
        <v>0</v>
      </c>
      <c r="I9" s="42">
        <f t="shared" si="3"/>
        <v>0</v>
      </c>
      <c r="J9" s="30">
        <f t="shared" si="5"/>
        <v>0</v>
      </c>
      <c r="K9" s="216"/>
      <c r="L9" s="27">
        <f t="shared" si="4"/>
        <v>0</v>
      </c>
      <c r="N9" t="s">
        <v>12</v>
      </c>
    </row>
    <row r="10" spans="1:15" ht="15" customHeight="1" x14ac:dyDescent="0.45">
      <c r="A10" s="293"/>
      <c r="B10" s="5" t="s">
        <v>3</v>
      </c>
      <c r="C10" s="2">
        <v>204</v>
      </c>
      <c r="D10" s="1">
        <v>0</v>
      </c>
      <c r="E10" s="1">
        <v>0</v>
      </c>
      <c r="F10" s="41">
        <f t="shared" si="0"/>
        <v>0</v>
      </c>
      <c r="G10" s="22">
        <f t="shared" si="1"/>
        <v>0</v>
      </c>
      <c r="H10" s="45">
        <f t="shared" si="2"/>
        <v>0</v>
      </c>
      <c r="I10" s="42">
        <f t="shared" si="3"/>
        <v>0</v>
      </c>
      <c r="J10" s="30">
        <f t="shared" si="5"/>
        <v>0</v>
      </c>
      <c r="K10" s="216"/>
      <c r="L10" s="27">
        <f t="shared" si="4"/>
        <v>0</v>
      </c>
      <c r="N10" t="s">
        <v>12</v>
      </c>
    </row>
    <row r="11" spans="1:15" ht="15" customHeight="1" x14ac:dyDescent="0.45">
      <c r="A11" s="293"/>
      <c r="B11" s="5" t="s">
        <v>3</v>
      </c>
      <c r="C11" s="2">
        <v>301</v>
      </c>
      <c r="D11" s="1">
        <v>0</v>
      </c>
      <c r="E11" s="1">
        <v>0</v>
      </c>
      <c r="F11" s="41">
        <f t="shared" si="0"/>
        <v>0</v>
      </c>
      <c r="G11" s="22">
        <f t="shared" si="1"/>
        <v>0</v>
      </c>
      <c r="H11" s="45">
        <f t="shared" si="2"/>
        <v>0</v>
      </c>
      <c r="I11" s="42">
        <f t="shared" si="3"/>
        <v>0</v>
      </c>
      <c r="J11" s="30">
        <f t="shared" si="5"/>
        <v>0</v>
      </c>
      <c r="K11" s="216"/>
      <c r="L11" s="27">
        <f t="shared" si="4"/>
        <v>0</v>
      </c>
      <c r="N11" t="s">
        <v>12</v>
      </c>
    </row>
    <row r="12" spans="1:15" ht="15" customHeight="1" x14ac:dyDescent="0.45">
      <c r="A12" s="293"/>
      <c r="B12" s="5" t="s">
        <v>3</v>
      </c>
      <c r="C12" s="2">
        <v>302</v>
      </c>
      <c r="D12" s="1">
        <v>0</v>
      </c>
      <c r="E12" s="1">
        <v>0</v>
      </c>
      <c r="F12" s="41">
        <f t="shared" si="0"/>
        <v>0</v>
      </c>
      <c r="G12" s="22">
        <f t="shared" si="1"/>
        <v>0</v>
      </c>
      <c r="H12" s="45">
        <f t="shared" si="2"/>
        <v>0</v>
      </c>
      <c r="I12" s="42">
        <f t="shared" si="3"/>
        <v>0</v>
      </c>
      <c r="J12" s="30">
        <f t="shared" si="5"/>
        <v>0</v>
      </c>
      <c r="K12" s="216"/>
      <c r="L12" s="27">
        <f t="shared" si="4"/>
        <v>0</v>
      </c>
      <c r="N12" t="s">
        <v>12</v>
      </c>
    </row>
    <row r="13" spans="1:15" ht="15" customHeight="1" x14ac:dyDescent="0.45">
      <c r="A13" s="293"/>
      <c r="B13" s="5" t="s">
        <v>3</v>
      </c>
      <c r="C13" s="2">
        <v>303</v>
      </c>
      <c r="D13" s="1">
        <v>0</v>
      </c>
      <c r="E13" s="1">
        <v>0</v>
      </c>
      <c r="F13" s="41">
        <f t="shared" si="0"/>
        <v>0</v>
      </c>
      <c r="G13" s="22">
        <f t="shared" si="1"/>
        <v>0</v>
      </c>
      <c r="H13" s="45">
        <f t="shared" si="2"/>
        <v>0</v>
      </c>
      <c r="I13" s="42">
        <f t="shared" si="3"/>
        <v>0</v>
      </c>
      <c r="J13" s="30">
        <f t="shared" si="5"/>
        <v>0</v>
      </c>
      <c r="K13" s="216"/>
      <c r="L13" s="27">
        <f t="shared" si="4"/>
        <v>0</v>
      </c>
      <c r="N13" t="s">
        <v>12</v>
      </c>
    </row>
    <row r="14" spans="1:15" ht="15" customHeight="1" x14ac:dyDescent="0.45">
      <c r="A14" s="293"/>
      <c r="B14" s="5" t="s">
        <v>3</v>
      </c>
      <c r="C14" s="2">
        <v>304</v>
      </c>
      <c r="D14" s="1">
        <v>0</v>
      </c>
      <c r="E14" s="1">
        <v>0</v>
      </c>
      <c r="F14" s="41">
        <f t="shared" si="0"/>
        <v>0</v>
      </c>
      <c r="G14" s="22">
        <f t="shared" si="1"/>
        <v>0</v>
      </c>
      <c r="H14" s="45">
        <f t="shared" si="2"/>
        <v>0</v>
      </c>
      <c r="I14" s="42">
        <f t="shared" si="3"/>
        <v>0</v>
      </c>
      <c r="J14" s="30">
        <f t="shared" si="5"/>
        <v>0</v>
      </c>
      <c r="K14" s="216"/>
      <c r="L14" s="27">
        <f t="shared" si="4"/>
        <v>0</v>
      </c>
      <c r="N14" t="s">
        <v>12</v>
      </c>
    </row>
    <row r="15" spans="1:15" ht="15" customHeight="1" x14ac:dyDescent="0.45">
      <c r="A15" s="293"/>
      <c r="B15" s="5" t="s">
        <v>3</v>
      </c>
      <c r="C15" s="2">
        <v>401</v>
      </c>
      <c r="D15" s="1">
        <v>0</v>
      </c>
      <c r="E15" s="1">
        <v>0</v>
      </c>
      <c r="F15" s="41">
        <f t="shared" si="0"/>
        <v>0</v>
      </c>
      <c r="G15" s="22">
        <f t="shared" si="1"/>
        <v>0</v>
      </c>
      <c r="H15" s="45">
        <f t="shared" si="2"/>
        <v>0</v>
      </c>
      <c r="I15" s="42">
        <f t="shared" si="3"/>
        <v>0</v>
      </c>
      <c r="J15" s="30">
        <f t="shared" si="5"/>
        <v>0</v>
      </c>
      <c r="K15" s="216"/>
      <c r="L15" s="27">
        <f t="shared" si="4"/>
        <v>0</v>
      </c>
      <c r="N15" t="s">
        <v>12</v>
      </c>
    </row>
    <row r="16" spans="1:15" ht="15" customHeight="1" x14ac:dyDescent="0.45">
      <c r="A16" s="293"/>
      <c r="B16" s="5" t="s">
        <v>3</v>
      </c>
      <c r="C16" s="2">
        <v>402</v>
      </c>
      <c r="D16" s="1">
        <v>0</v>
      </c>
      <c r="E16" s="1">
        <v>0</v>
      </c>
      <c r="F16" s="41">
        <f t="shared" si="0"/>
        <v>0</v>
      </c>
      <c r="G16" s="22">
        <f t="shared" si="1"/>
        <v>0</v>
      </c>
      <c r="H16" s="45">
        <f t="shared" si="2"/>
        <v>0</v>
      </c>
      <c r="I16" s="42">
        <f t="shared" si="3"/>
        <v>0</v>
      </c>
      <c r="J16" s="30">
        <f t="shared" si="5"/>
        <v>0</v>
      </c>
      <c r="K16" s="216"/>
      <c r="L16" s="27">
        <f t="shared" si="4"/>
        <v>0</v>
      </c>
    </row>
    <row r="17" spans="1:12" ht="15" customHeight="1" x14ac:dyDescent="0.45">
      <c r="A17" s="293"/>
      <c r="B17" s="5" t="s">
        <v>3</v>
      </c>
      <c r="C17" s="2">
        <v>403</v>
      </c>
      <c r="D17" s="1">
        <v>0</v>
      </c>
      <c r="E17" s="1">
        <v>0</v>
      </c>
      <c r="F17" s="41">
        <f t="shared" si="0"/>
        <v>0</v>
      </c>
      <c r="G17" s="22">
        <f t="shared" si="1"/>
        <v>0</v>
      </c>
      <c r="H17" s="45">
        <f t="shared" si="2"/>
        <v>0</v>
      </c>
      <c r="I17" s="42">
        <f t="shared" si="3"/>
        <v>0</v>
      </c>
      <c r="J17" s="30">
        <f t="shared" si="5"/>
        <v>0</v>
      </c>
      <c r="K17" s="216"/>
      <c r="L17" s="27">
        <f t="shared" si="4"/>
        <v>0</v>
      </c>
    </row>
    <row r="18" spans="1:12" ht="15" customHeight="1" x14ac:dyDescent="0.45">
      <c r="A18" s="293"/>
      <c r="B18" s="5" t="s">
        <v>3</v>
      </c>
      <c r="C18" s="2">
        <v>404</v>
      </c>
      <c r="D18" s="1">
        <v>0</v>
      </c>
      <c r="E18" s="1">
        <v>0</v>
      </c>
      <c r="F18" s="41">
        <f t="shared" si="0"/>
        <v>0</v>
      </c>
      <c r="G18" s="22">
        <f t="shared" si="1"/>
        <v>0</v>
      </c>
      <c r="H18" s="45">
        <f t="shared" si="2"/>
        <v>0</v>
      </c>
      <c r="I18" s="42">
        <f t="shared" si="3"/>
        <v>0</v>
      </c>
      <c r="J18" s="30">
        <f t="shared" si="5"/>
        <v>0</v>
      </c>
      <c r="K18" s="216"/>
      <c r="L18" s="27">
        <f t="shared" si="4"/>
        <v>0</v>
      </c>
    </row>
    <row r="19" spans="1:12" ht="15" customHeight="1" x14ac:dyDescent="0.45">
      <c r="A19" s="293"/>
      <c r="B19" s="5" t="s">
        <v>3</v>
      </c>
      <c r="C19" s="2">
        <v>501</v>
      </c>
      <c r="D19" s="1">
        <v>0</v>
      </c>
      <c r="E19" s="1">
        <v>0</v>
      </c>
      <c r="F19" s="41">
        <f t="shared" si="0"/>
        <v>0</v>
      </c>
      <c r="G19" s="22">
        <f t="shared" si="1"/>
        <v>0</v>
      </c>
      <c r="H19" s="45">
        <f t="shared" si="2"/>
        <v>0</v>
      </c>
      <c r="I19" s="42">
        <f t="shared" si="3"/>
        <v>0</v>
      </c>
      <c r="J19" s="30">
        <f t="shared" si="5"/>
        <v>0</v>
      </c>
      <c r="K19" s="216"/>
      <c r="L19" s="27">
        <f t="shared" si="4"/>
        <v>0</v>
      </c>
    </row>
    <row r="20" spans="1:12" ht="15" customHeight="1" x14ac:dyDescent="0.45">
      <c r="A20" s="293"/>
      <c r="B20" s="5" t="s">
        <v>3</v>
      </c>
      <c r="C20" s="2">
        <v>502</v>
      </c>
      <c r="D20" s="1">
        <v>0</v>
      </c>
      <c r="E20" s="1">
        <v>0</v>
      </c>
      <c r="F20" s="41">
        <f t="shared" si="0"/>
        <v>0</v>
      </c>
      <c r="G20" s="22">
        <f t="shared" si="1"/>
        <v>0</v>
      </c>
      <c r="H20" s="45">
        <f t="shared" si="2"/>
        <v>0</v>
      </c>
      <c r="I20" s="42">
        <f t="shared" si="3"/>
        <v>0</v>
      </c>
      <c r="J20" s="30">
        <f t="shared" si="5"/>
        <v>0</v>
      </c>
      <c r="K20" s="216"/>
      <c r="L20" s="27">
        <f t="shared" si="4"/>
        <v>0</v>
      </c>
    </row>
    <row r="21" spans="1:12" ht="15" customHeight="1" x14ac:dyDescent="0.45">
      <c r="A21" s="293"/>
      <c r="B21" s="5" t="s">
        <v>3</v>
      </c>
      <c r="C21" s="2">
        <v>503</v>
      </c>
      <c r="D21" s="1">
        <v>0</v>
      </c>
      <c r="E21" s="1">
        <v>0</v>
      </c>
      <c r="F21" s="41">
        <f t="shared" si="0"/>
        <v>0</v>
      </c>
      <c r="G21" s="22">
        <f t="shared" si="1"/>
        <v>0</v>
      </c>
      <c r="H21" s="45">
        <f t="shared" si="2"/>
        <v>0</v>
      </c>
      <c r="I21" s="42">
        <f t="shared" si="3"/>
        <v>0</v>
      </c>
      <c r="J21" s="30">
        <f t="shared" si="5"/>
        <v>0</v>
      </c>
      <c r="K21" s="216"/>
      <c r="L21" s="27">
        <f t="shared" si="4"/>
        <v>0</v>
      </c>
    </row>
    <row r="22" spans="1:12" ht="15.75" customHeight="1" x14ac:dyDescent="0.45">
      <c r="A22" s="293"/>
      <c r="B22" s="5" t="s">
        <v>3</v>
      </c>
      <c r="C22" s="2">
        <v>504</v>
      </c>
      <c r="D22" s="1">
        <v>0</v>
      </c>
      <c r="E22" s="1">
        <v>0</v>
      </c>
      <c r="F22" s="41">
        <f t="shared" si="0"/>
        <v>0</v>
      </c>
      <c r="G22" s="22">
        <f t="shared" si="1"/>
        <v>0</v>
      </c>
      <c r="H22" s="45">
        <f t="shared" si="2"/>
        <v>0</v>
      </c>
      <c r="I22" s="42">
        <f t="shared" si="3"/>
        <v>0</v>
      </c>
      <c r="J22" s="30">
        <f t="shared" si="5"/>
        <v>0</v>
      </c>
      <c r="K22" s="216"/>
      <c r="L22" s="27">
        <f t="shared" si="4"/>
        <v>0</v>
      </c>
    </row>
    <row r="23" spans="1:12" ht="15" customHeight="1" x14ac:dyDescent="0.45">
      <c r="A23" s="294"/>
      <c r="B23" s="5" t="s">
        <v>4</v>
      </c>
      <c r="C23" s="2">
        <v>101</v>
      </c>
      <c r="D23" s="1">
        <v>0</v>
      </c>
      <c r="E23" s="1">
        <v>0</v>
      </c>
      <c r="F23" s="41">
        <f>(E23-D23)*0.01</f>
        <v>0</v>
      </c>
      <c r="G23" s="22">
        <f t="shared" si="1"/>
        <v>0</v>
      </c>
      <c r="H23" s="45">
        <f t="shared" si="2"/>
        <v>0</v>
      </c>
      <c r="I23" s="42">
        <f t="shared" si="3"/>
        <v>0</v>
      </c>
      <c r="J23" s="30">
        <f t="shared" si="5"/>
        <v>0</v>
      </c>
      <c r="K23" s="216"/>
      <c r="L23" s="27">
        <f t="shared" si="4"/>
        <v>0</v>
      </c>
    </row>
    <row r="24" spans="1:12" ht="15" customHeight="1" x14ac:dyDescent="0.45">
      <c r="A24" s="294"/>
      <c r="B24" s="5" t="s">
        <v>4</v>
      </c>
      <c r="C24" s="2">
        <v>102</v>
      </c>
      <c r="D24" s="1">
        <v>0</v>
      </c>
      <c r="E24" s="1">
        <v>0</v>
      </c>
      <c r="F24" s="41">
        <f t="shared" si="0"/>
        <v>0</v>
      </c>
      <c r="G24" s="22">
        <f t="shared" si="1"/>
        <v>0</v>
      </c>
      <c r="H24" s="45">
        <f t="shared" si="2"/>
        <v>0</v>
      </c>
      <c r="I24" s="42">
        <f t="shared" si="3"/>
        <v>0</v>
      </c>
      <c r="J24" s="30">
        <f t="shared" si="5"/>
        <v>0</v>
      </c>
      <c r="K24" s="216"/>
      <c r="L24" s="27">
        <f t="shared" si="4"/>
        <v>0</v>
      </c>
    </row>
    <row r="25" spans="1:12" ht="15" customHeight="1" x14ac:dyDescent="0.45">
      <c r="A25" s="294"/>
      <c r="B25" s="5" t="s">
        <v>4</v>
      </c>
      <c r="C25" s="2">
        <v>103</v>
      </c>
      <c r="D25" s="1">
        <v>0</v>
      </c>
      <c r="E25" s="1">
        <v>0</v>
      </c>
      <c r="F25" s="41">
        <f t="shared" si="0"/>
        <v>0</v>
      </c>
      <c r="G25" s="22">
        <f t="shared" si="1"/>
        <v>0</v>
      </c>
      <c r="H25" s="45">
        <f t="shared" si="2"/>
        <v>0</v>
      </c>
      <c r="I25" s="42">
        <f t="shared" si="3"/>
        <v>0</v>
      </c>
      <c r="J25" s="30">
        <f t="shared" si="5"/>
        <v>0</v>
      </c>
      <c r="K25" s="216"/>
      <c r="L25" s="27">
        <f t="shared" si="4"/>
        <v>0</v>
      </c>
    </row>
    <row r="26" spans="1:12" ht="15" customHeight="1" x14ac:dyDescent="0.45">
      <c r="A26" s="294"/>
      <c r="B26" s="5" t="s">
        <v>4</v>
      </c>
      <c r="C26" s="2">
        <v>104</v>
      </c>
      <c r="D26" s="1">
        <v>0</v>
      </c>
      <c r="E26" s="1">
        <v>0</v>
      </c>
      <c r="F26" s="41">
        <f t="shared" si="0"/>
        <v>0</v>
      </c>
      <c r="G26" s="22">
        <f t="shared" si="1"/>
        <v>0</v>
      </c>
      <c r="H26" s="45">
        <f t="shared" si="2"/>
        <v>0</v>
      </c>
      <c r="I26" s="42">
        <f t="shared" si="3"/>
        <v>0</v>
      </c>
      <c r="J26" s="30">
        <f t="shared" si="5"/>
        <v>0</v>
      </c>
      <c r="K26" s="216"/>
      <c r="L26" s="27">
        <f t="shared" si="4"/>
        <v>0</v>
      </c>
    </row>
    <row r="27" spans="1:12" ht="15" customHeight="1" x14ac:dyDescent="0.45">
      <c r="A27" s="294"/>
      <c r="B27" s="5" t="s">
        <v>4</v>
      </c>
      <c r="C27" s="2">
        <v>201</v>
      </c>
      <c r="D27" s="1">
        <v>0</v>
      </c>
      <c r="E27" s="1">
        <v>0</v>
      </c>
      <c r="F27" s="41">
        <f t="shared" si="0"/>
        <v>0</v>
      </c>
      <c r="G27" s="22">
        <f t="shared" si="1"/>
        <v>0</v>
      </c>
      <c r="H27" s="45">
        <f t="shared" si="2"/>
        <v>0</v>
      </c>
      <c r="I27" s="42">
        <f t="shared" si="3"/>
        <v>0</v>
      </c>
      <c r="J27" s="30">
        <f t="shared" si="5"/>
        <v>0</v>
      </c>
      <c r="K27" s="216"/>
      <c r="L27" s="27">
        <f t="shared" si="4"/>
        <v>0</v>
      </c>
    </row>
    <row r="28" spans="1:12" ht="15" customHeight="1" x14ac:dyDescent="0.45">
      <c r="A28" s="294"/>
      <c r="B28" s="5" t="s">
        <v>4</v>
      </c>
      <c r="C28" s="2">
        <v>202</v>
      </c>
      <c r="D28" s="1">
        <v>0</v>
      </c>
      <c r="E28" s="1">
        <v>0</v>
      </c>
      <c r="F28" s="41">
        <f t="shared" si="0"/>
        <v>0</v>
      </c>
      <c r="G28" s="22">
        <f t="shared" si="1"/>
        <v>0</v>
      </c>
      <c r="H28" s="45">
        <f t="shared" si="2"/>
        <v>0</v>
      </c>
      <c r="I28" s="42">
        <f t="shared" si="3"/>
        <v>0</v>
      </c>
      <c r="J28" s="30">
        <f t="shared" si="5"/>
        <v>0</v>
      </c>
      <c r="K28" s="216"/>
      <c r="L28" s="27">
        <f t="shared" si="4"/>
        <v>0</v>
      </c>
    </row>
    <row r="29" spans="1:12" ht="15" customHeight="1" x14ac:dyDescent="0.45">
      <c r="A29" s="294"/>
      <c r="B29" s="5" t="s">
        <v>4</v>
      </c>
      <c r="C29" s="2">
        <v>203</v>
      </c>
      <c r="D29" s="1">
        <v>0</v>
      </c>
      <c r="E29" s="1">
        <v>0</v>
      </c>
      <c r="F29" s="41">
        <f t="shared" si="0"/>
        <v>0</v>
      </c>
      <c r="G29" s="22">
        <f t="shared" si="1"/>
        <v>0</v>
      </c>
      <c r="H29" s="45">
        <f t="shared" si="2"/>
        <v>0</v>
      </c>
      <c r="I29" s="42">
        <f t="shared" si="3"/>
        <v>0</v>
      </c>
      <c r="J29" s="30">
        <f t="shared" si="5"/>
        <v>0</v>
      </c>
      <c r="K29" s="216"/>
      <c r="L29" s="27">
        <f t="shared" si="4"/>
        <v>0</v>
      </c>
    </row>
    <row r="30" spans="1:12" ht="15" customHeight="1" x14ac:dyDescent="0.45">
      <c r="A30" s="294"/>
      <c r="B30" s="5" t="s">
        <v>4</v>
      </c>
      <c r="C30" s="2">
        <v>204</v>
      </c>
      <c r="D30" s="1">
        <v>0</v>
      </c>
      <c r="E30" s="1">
        <v>0</v>
      </c>
      <c r="F30" s="41">
        <f t="shared" si="0"/>
        <v>0</v>
      </c>
      <c r="G30" s="22">
        <f t="shared" si="1"/>
        <v>0</v>
      </c>
      <c r="H30" s="45">
        <f t="shared" si="2"/>
        <v>0</v>
      </c>
      <c r="I30" s="42">
        <f t="shared" si="3"/>
        <v>0</v>
      </c>
      <c r="J30" s="30">
        <f t="shared" si="5"/>
        <v>0</v>
      </c>
      <c r="K30" s="216"/>
      <c r="L30" s="27">
        <f t="shared" si="4"/>
        <v>0</v>
      </c>
    </row>
    <row r="31" spans="1:12" ht="15" customHeight="1" x14ac:dyDescent="0.45">
      <c r="A31" s="294"/>
      <c r="B31" s="5" t="s">
        <v>4</v>
      </c>
      <c r="C31" s="2">
        <v>301</v>
      </c>
      <c r="D31" s="1">
        <v>0</v>
      </c>
      <c r="E31" s="1">
        <v>0</v>
      </c>
      <c r="F31" s="41">
        <f t="shared" si="0"/>
        <v>0</v>
      </c>
      <c r="G31" s="22">
        <f t="shared" si="1"/>
        <v>0</v>
      </c>
      <c r="H31" s="45">
        <f t="shared" si="2"/>
        <v>0</v>
      </c>
      <c r="I31" s="42">
        <f t="shared" si="3"/>
        <v>0</v>
      </c>
      <c r="J31" s="30">
        <f t="shared" si="5"/>
        <v>0</v>
      </c>
      <c r="K31" s="216"/>
      <c r="L31" s="27">
        <f t="shared" si="4"/>
        <v>0</v>
      </c>
    </row>
    <row r="32" spans="1:12" ht="15" customHeight="1" x14ac:dyDescent="0.45">
      <c r="A32" s="294"/>
      <c r="B32" s="5" t="s">
        <v>4</v>
      </c>
      <c r="C32" s="2">
        <v>302</v>
      </c>
      <c r="D32" s="1">
        <v>0</v>
      </c>
      <c r="E32" s="1">
        <v>0</v>
      </c>
      <c r="F32" s="41">
        <f t="shared" si="0"/>
        <v>0</v>
      </c>
      <c r="G32" s="22">
        <f t="shared" si="1"/>
        <v>0</v>
      </c>
      <c r="H32" s="45">
        <f t="shared" si="2"/>
        <v>0</v>
      </c>
      <c r="I32" s="42">
        <f t="shared" si="3"/>
        <v>0</v>
      </c>
      <c r="J32" s="30">
        <f t="shared" si="5"/>
        <v>0</v>
      </c>
      <c r="K32" s="216"/>
      <c r="L32" s="27">
        <f t="shared" si="4"/>
        <v>0</v>
      </c>
    </row>
    <row r="33" spans="1:12" ht="15" customHeight="1" x14ac:dyDescent="0.45">
      <c r="A33" s="294"/>
      <c r="B33" s="5" t="s">
        <v>4</v>
      </c>
      <c r="C33" s="2">
        <v>303</v>
      </c>
      <c r="D33" s="1">
        <v>0</v>
      </c>
      <c r="E33" s="1">
        <v>0</v>
      </c>
      <c r="F33" s="41">
        <f>(E33-D33)*0.01</f>
        <v>0</v>
      </c>
      <c r="G33" s="22">
        <f t="shared" si="1"/>
        <v>0</v>
      </c>
      <c r="H33" s="45">
        <f t="shared" si="2"/>
        <v>0</v>
      </c>
      <c r="I33" s="42">
        <f t="shared" si="3"/>
        <v>0</v>
      </c>
      <c r="J33" s="30">
        <f t="shared" si="5"/>
        <v>0</v>
      </c>
      <c r="K33" s="216"/>
      <c r="L33" s="27">
        <f t="shared" si="4"/>
        <v>0</v>
      </c>
    </row>
    <row r="34" spans="1:12" ht="15" customHeight="1" x14ac:dyDescent="0.45">
      <c r="A34" s="294"/>
      <c r="B34" s="5" t="s">
        <v>4</v>
      </c>
      <c r="C34" s="2">
        <v>304</v>
      </c>
      <c r="D34" s="1">
        <v>0</v>
      </c>
      <c r="E34" s="1">
        <v>0</v>
      </c>
      <c r="F34" s="41">
        <f t="shared" si="0"/>
        <v>0</v>
      </c>
      <c r="G34" s="22">
        <f t="shared" si="1"/>
        <v>0</v>
      </c>
      <c r="H34" s="45">
        <f t="shared" si="2"/>
        <v>0</v>
      </c>
      <c r="I34" s="42">
        <f t="shared" si="3"/>
        <v>0</v>
      </c>
      <c r="J34" s="30">
        <f t="shared" si="5"/>
        <v>0</v>
      </c>
      <c r="K34" s="216"/>
      <c r="L34" s="27">
        <f t="shared" si="4"/>
        <v>0</v>
      </c>
    </row>
    <row r="35" spans="1:12" ht="15" customHeight="1" x14ac:dyDescent="0.45">
      <c r="A35" s="294"/>
      <c r="B35" s="5" t="s">
        <v>4</v>
      </c>
      <c r="C35" s="2">
        <v>401</v>
      </c>
      <c r="D35" s="1">
        <v>0</v>
      </c>
      <c r="E35" s="1">
        <v>0</v>
      </c>
      <c r="F35" s="41">
        <f t="shared" si="0"/>
        <v>0</v>
      </c>
      <c r="G35" s="22">
        <f t="shared" si="1"/>
        <v>0</v>
      </c>
      <c r="H35" s="45">
        <f t="shared" si="2"/>
        <v>0</v>
      </c>
      <c r="I35" s="42">
        <f t="shared" si="3"/>
        <v>0</v>
      </c>
      <c r="J35" s="30">
        <f t="shared" si="5"/>
        <v>0</v>
      </c>
      <c r="K35" s="216"/>
      <c r="L35" s="27">
        <f t="shared" si="4"/>
        <v>0</v>
      </c>
    </row>
    <row r="36" spans="1:12" ht="15" customHeight="1" x14ac:dyDescent="0.45">
      <c r="A36" s="294"/>
      <c r="B36" s="5" t="s">
        <v>4</v>
      </c>
      <c r="C36" s="2">
        <v>402</v>
      </c>
      <c r="D36" s="1">
        <v>0</v>
      </c>
      <c r="E36" s="1">
        <v>0</v>
      </c>
      <c r="F36" s="41">
        <f t="shared" si="0"/>
        <v>0</v>
      </c>
      <c r="G36" s="22">
        <f t="shared" si="1"/>
        <v>0</v>
      </c>
      <c r="H36" s="45">
        <f t="shared" si="2"/>
        <v>0</v>
      </c>
      <c r="I36" s="42">
        <f t="shared" si="3"/>
        <v>0</v>
      </c>
      <c r="J36" s="30">
        <f t="shared" si="5"/>
        <v>0</v>
      </c>
      <c r="K36" s="216"/>
      <c r="L36" s="27">
        <f t="shared" si="4"/>
        <v>0</v>
      </c>
    </row>
    <row r="37" spans="1:12" ht="15" customHeight="1" x14ac:dyDescent="0.45">
      <c r="A37" s="294"/>
      <c r="B37" s="5" t="s">
        <v>4</v>
      </c>
      <c r="C37" s="2">
        <v>403</v>
      </c>
      <c r="D37" s="1">
        <v>0</v>
      </c>
      <c r="E37" s="1">
        <v>0</v>
      </c>
      <c r="F37" s="41">
        <f t="shared" si="0"/>
        <v>0</v>
      </c>
      <c r="G37" s="22">
        <f t="shared" si="1"/>
        <v>0</v>
      </c>
      <c r="H37" s="45">
        <f t="shared" si="2"/>
        <v>0</v>
      </c>
      <c r="I37" s="42">
        <f t="shared" si="3"/>
        <v>0</v>
      </c>
      <c r="J37" s="30">
        <f t="shared" si="5"/>
        <v>0</v>
      </c>
      <c r="K37" s="216"/>
      <c r="L37" s="27">
        <f t="shared" si="4"/>
        <v>0</v>
      </c>
    </row>
    <row r="38" spans="1:12" ht="15" customHeight="1" x14ac:dyDescent="0.45">
      <c r="A38" s="294"/>
      <c r="B38" s="5" t="s">
        <v>4</v>
      </c>
      <c r="C38" s="2">
        <v>404</v>
      </c>
      <c r="D38" s="1">
        <v>0</v>
      </c>
      <c r="E38" s="1">
        <v>0</v>
      </c>
      <c r="F38" s="41">
        <f t="shared" si="0"/>
        <v>0</v>
      </c>
      <c r="G38" s="22">
        <f t="shared" si="1"/>
        <v>0</v>
      </c>
      <c r="H38" s="45">
        <f t="shared" si="2"/>
        <v>0</v>
      </c>
      <c r="I38" s="42">
        <f t="shared" si="3"/>
        <v>0</v>
      </c>
      <c r="J38" s="30">
        <f t="shared" si="5"/>
        <v>0</v>
      </c>
      <c r="K38" s="216"/>
      <c r="L38" s="27">
        <f t="shared" si="4"/>
        <v>0</v>
      </c>
    </row>
    <row r="39" spans="1:12" ht="15" customHeight="1" x14ac:dyDescent="0.45">
      <c r="A39" s="294"/>
      <c r="B39" s="5" t="s">
        <v>4</v>
      </c>
      <c r="C39" s="2">
        <v>501</v>
      </c>
      <c r="D39" s="1">
        <v>0</v>
      </c>
      <c r="E39" s="1">
        <v>0</v>
      </c>
      <c r="F39" s="41">
        <f t="shared" si="0"/>
        <v>0</v>
      </c>
      <c r="G39" s="22">
        <f t="shared" si="1"/>
        <v>0</v>
      </c>
      <c r="H39" s="45">
        <f t="shared" si="2"/>
        <v>0</v>
      </c>
      <c r="I39" s="42">
        <f t="shared" si="3"/>
        <v>0</v>
      </c>
      <c r="J39" s="30">
        <f t="shared" si="5"/>
        <v>0</v>
      </c>
      <c r="K39" s="216"/>
      <c r="L39" s="27">
        <f t="shared" si="4"/>
        <v>0</v>
      </c>
    </row>
    <row r="40" spans="1:12" ht="15" customHeight="1" x14ac:dyDescent="0.45">
      <c r="A40" s="294"/>
      <c r="B40" s="5" t="s">
        <v>4</v>
      </c>
      <c r="C40" s="2">
        <v>502</v>
      </c>
      <c r="D40" s="1">
        <v>0</v>
      </c>
      <c r="E40" s="1">
        <v>0</v>
      </c>
      <c r="F40" s="41">
        <f t="shared" si="0"/>
        <v>0</v>
      </c>
      <c r="G40" s="22">
        <f t="shared" si="1"/>
        <v>0</v>
      </c>
      <c r="H40" s="45">
        <f t="shared" si="2"/>
        <v>0</v>
      </c>
      <c r="I40" s="42">
        <f t="shared" si="3"/>
        <v>0</v>
      </c>
      <c r="J40" s="30">
        <f t="shared" si="5"/>
        <v>0</v>
      </c>
      <c r="K40" s="216"/>
      <c r="L40" s="27">
        <f t="shared" si="4"/>
        <v>0</v>
      </c>
    </row>
    <row r="41" spans="1:12" ht="15" customHeight="1" x14ac:dyDescent="0.45">
      <c r="A41" s="294"/>
      <c r="B41" s="5" t="s">
        <v>4</v>
      </c>
      <c r="C41" s="2">
        <v>503</v>
      </c>
      <c r="D41" s="1">
        <v>0</v>
      </c>
      <c r="E41" s="1">
        <v>0</v>
      </c>
      <c r="F41" s="41">
        <f t="shared" si="0"/>
        <v>0</v>
      </c>
      <c r="G41" s="22">
        <f t="shared" si="1"/>
        <v>0</v>
      </c>
      <c r="H41" s="45">
        <f t="shared" si="2"/>
        <v>0</v>
      </c>
      <c r="I41" s="42">
        <f t="shared" si="3"/>
        <v>0</v>
      </c>
      <c r="J41" s="30">
        <f t="shared" si="5"/>
        <v>0</v>
      </c>
      <c r="K41" s="216"/>
      <c r="L41" s="27">
        <f t="shared" si="4"/>
        <v>0</v>
      </c>
    </row>
    <row r="42" spans="1:12" ht="15.75" customHeight="1" x14ac:dyDescent="0.45">
      <c r="A42" s="294"/>
      <c r="B42" s="5" t="s">
        <v>4</v>
      </c>
      <c r="C42" s="2">
        <v>504</v>
      </c>
      <c r="D42" s="1">
        <v>0</v>
      </c>
      <c r="E42" s="1">
        <v>0</v>
      </c>
      <c r="F42" s="41">
        <f t="shared" si="0"/>
        <v>0</v>
      </c>
      <c r="G42" s="22">
        <f t="shared" si="1"/>
        <v>0</v>
      </c>
      <c r="H42" s="45">
        <f t="shared" si="2"/>
        <v>0</v>
      </c>
      <c r="I42" s="42">
        <f t="shared" si="3"/>
        <v>0</v>
      </c>
      <c r="J42" s="30">
        <f t="shared" si="5"/>
        <v>0</v>
      </c>
      <c r="K42" s="216"/>
      <c r="L42" s="27">
        <f t="shared" si="4"/>
        <v>0</v>
      </c>
    </row>
    <row r="43" spans="1:12" ht="15" customHeight="1" x14ac:dyDescent="0.45">
      <c r="A43" s="293"/>
      <c r="B43" s="5" t="s">
        <v>5</v>
      </c>
      <c r="C43" s="2">
        <v>101</v>
      </c>
      <c r="D43" s="1">
        <v>0</v>
      </c>
      <c r="E43" s="1">
        <v>0</v>
      </c>
      <c r="F43" s="41">
        <f>(E43-D43)*0.01</f>
        <v>0</v>
      </c>
      <c r="G43" s="22">
        <f t="shared" si="1"/>
        <v>0</v>
      </c>
      <c r="H43" s="45">
        <f t="shared" si="2"/>
        <v>0</v>
      </c>
      <c r="I43" s="42">
        <f t="shared" si="3"/>
        <v>0</v>
      </c>
      <c r="J43" s="30">
        <f t="shared" si="5"/>
        <v>0</v>
      </c>
      <c r="K43" s="216"/>
      <c r="L43" s="27">
        <f t="shared" si="4"/>
        <v>0</v>
      </c>
    </row>
    <row r="44" spans="1:12" ht="15" customHeight="1" x14ac:dyDescent="0.45">
      <c r="A44" s="293"/>
      <c r="B44" s="5" t="s">
        <v>5</v>
      </c>
      <c r="C44" s="2">
        <v>102</v>
      </c>
      <c r="D44" s="1">
        <v>0</v>
      </c>
      <c r="E44" s="1">
        <v>0</v>
      </c>
      <c r="F44" s="41">
        <f t="shared" si="0"/>
        <v>0</v>
      </c>
      <c r="G44" s="22">
        <f t="shared" si="1"/>
        <v>0</v>
      </c>
      <c r="H44" s="45">
        <f t="shared" si="2"/>
        <v>0</v>
      </c>
      <c r="I44" s="42">
        <f t="shared" si="3"/>
        <v>0</v>
      </c>
      <c r="J44" s="30">
        <f t="shared" si="5"/>
        <v>0</v>
      </c>
      <c r="K44" s="216"/>
      <c r="L44" s="27">
        <f t="shared" si="4"/>
        <v>0</v>
      </c>
    </row>
    <row r="45" spans="1:12" ht="15" customHeight="1" x14ac:dyDescent="0.45">
      <c r="A45" s="293"/>
      <c r="B45" s="5" t="s">
        <v>5</v>
      </c>
      <c r="C45" s="2">
        <v>103</v>
      </c>
      <c r="D45" s="1">
        <v>0</v>
      </c>
      <c r="E45" s="1">
        <v>0</v>
      </c>
      <c r="F45" s="41">
        <f t="shared" si="0"/>
        <v>0</v>
      </c>
      <c r="G45" s="22">
        <f t="shared" si="1"/>
        <v>0</v>
      </c>
      <c r="H45" s="45">
        <f t="shared" si="2"/>
        <v>0</v>
      </c>
      <c r="I45" s="42">
        <f t="shared" si="3"/>
        <v>0</v>
      </c>
      <c r="J45" s="30">
        <f t="shared" si="5"/>
        <v>0</v>
      </c>
      <c r="K45" s="216"/>
      <c r="L45" s="27">
        <f t="shared" si="4"/>
        <v>0</v>
      </c>
    </row>
    <row r="46" spans="1:12" ht="15" customHeight="1" x14ac:dyDescent="0.45">
      <c r="A46" s="293"/>
      <c r="B46" s="5" t="s">
        <v>5</v>
      </c>
      <c r="C46" s="2">
        <v>104</v>
      </c>
      <c r="D46" s="1">
        <v>0</v>
      </c>
      <c r="E46" s="1">
        <v>0</v>
      </c>
      <c r="F46" s="41">
        <f t="shared" si="0"/>
        <v>0</v>
      </c>
      <c r="G46" s="22">
        <f t="shared" si="1"/>
        <v>0</v>
      </c>
      <c r="H46" s="45">
        <f t="shared" si="2"/>
        <v>0</v>
      </c>
      <c r="I46" s="42">
        <f t="shared" si="3"/>
        <v>0</v>
      </c>
      <c r="J46" s="30">
        <f t="shared" si="5"/>
        <v>0</v>
      </c>
      <c r="K46" s="216"/>
      <c r="L46" s="27">
        <f t="shared" si="4"/>
        <v>0</v>
      </c>
    </row>
    <row r="47" spans="1:12" ht="15" customHeight="1" x14ac:dyDescent="0.45">
      <c r="A47" s="293"/>
      <c r="B47" s="5" t="s">
        <v>5</v>
      </c>
      <c r="C47" s="2">
        <v>201</v>
      </c>
      <c r="D47" s="1">
        <v>0</v>
      </c>
      <c r="E47" s="1">
        <v>0</v>
      </c>
      <c r="F47" s="41">
        <f t="shared" si="0"/>
        <v>0</v>
      </c>
      <c r="G47" s="22">
        <f t="shared" si="1"/>
        <v>0</v>
      </c>
      <c r="H47" s="45">
        <f t="shared" si="2"/>
        <v>0</v>
      </c>
      <c r="I47" s="42">
        <f t="shared" si="3"/>
        <v>0</v>
      </c>
      <c r="J47" s="30">
        <f t="shared" si="5"/>
        <v>0</v>
      </c>
      <c r="K47" s="216"/>
      <c r="L47" s="27">
        <f t="shared" si="4"/>
        <v>0</v>
      </c>
    </row>
    <row r="48" spans="1:12" ht="15" customHeight="1" x14ac:dyDescent="0.45">
      <c r="A48" s="293"/>
      <c r="B48" s="5" t="s">
        <v>5</v>
      </c>
      <c r="C48" s="2">
        <v>202</v>
      </c>
      <c r="D48" s="1">
        <v>0</v>
      </c>
      <c r="E48" s="1">
        <v>0</v>
      </c>
      <c r="F48" s="41">
        <f t="shared" si="0"/>
        <v>0</v>
      </c>
      <c r="G48" s="22">
        <f t="shared" si="1"/>
        <v>0</v>
      </c>
      <c r="H48" s="45">
        <f t="shared" si="2"/>
        <v>0</v>
      </c>
      <c r="I48" s="42">
        <f t="shared" si="3"/>
        <v>0</v>
      </c>
      <c r="J48" s="30">
        <f t="shared" si="5"/>
        <v>0</v>
      </c>
      <c r="K48" s="216"/>
      <c r="L48" s="27">
        <f t="shared" si="4"/>
        <v>0</v>
      </c>
    </row>
    <row r="49" spans="1:12" ht="15" customHeight="1" x14ac:dyDescent="0.45">
      <c r="A49" s="293"/>
      <c r="B49" s="5" t="s">
        <v>5</v>
      </c>
      <c r="C49" s="2">
        <v>203</v>
      </c>
      <c r="D49" s="1">
        <v>0</v>
      </c>
      <c r="E49" s="1">
        <v>0</v>
      </c>
      <c r="F49" s="41">
        <f t="shared" si="0"/>
        <v>0</v>
      </c>
      <c r="G49" s="22">
        <f t="shared" si="1"/>
        <v>0</v>
      </c>
      <c r="H49" s="45">
        <f t="shared" si="2"/>
        <v>0</v>
      </c>
      <c r="I49" s="42">
        <f t="shared" si="3"/>
        <v>0</v>
      </c>
      <c r="J49" s="30">
        <f t="shared" si="5"/>
        <v>0</v>
      </c>
      <c r="K49" s="216"/>
      <c r="L49" s="27">
        <f t="shared" si="4"/>
        <v>0</v>
      </c>
    </row>
    <row r="50" spans="1:12" ht="15" customHeight="1" x14ac:dyDescent="0.45">
      <c r="A50" s="293"/>
      <c r="B50" s="5" t="s">
        <v>5</v>
      </c>
      <c r="C50" s="2">
        <v>204</v>
      </c>
      <c r="D50" s="1">
        <v>0</v>
      </c>
      <c r="E50" s="1">
        <v>0</v>
      </c>
      <c r="F50" s="41">
        <f t="shared" si="0"/>
        <v>0</v>
      </c>
      <c r="G50" s="22">
        <f t="shared" si="1"/>
        <v>0</v>
      </c>
      <c r="H50" s="45">
        <f t="shared" si="2"/>
        <v>0</v>
      </c>
      <c r="I50" s="42">
        <f t="shared" si="3"/>
        <v>0</v>
      </c>
      <c r="J50" s="30">
        <f t="shared" si="5"/>
        <v>0</v>
      </c>
      <c r="K50" s="223"/>
      <c r="L50" s="27">
        <f t="shared" si="4"/>
        <v>0</v>
      </c>
    </row>
    <row r="51" spans="1:12" ht="15" customHeight="1" x14ac:dyDescent="0.45">
      <c r="A51" s="293"/>
      <c r="B51" s="5" t="s">
        <v>5</v>
      </c>
      <c r="C51" s="2">
        <v>301</v>
      </c>
      <c r="D51" s="1">
        <v>0</v>
      </c>
      <c r="E51" s="1">
        <v>0</v>
      </c>
      <c r="F51" s="41">
        <f t="shared" si="0"/>
        <v>0</v>
      </c>
      <c r="G51" s="22">
        <f t="shared" si="1"/>
        <v>0</v>
      </c>
      <c r="H51" s="45">
        <f t="shared" si="2"/>
        <v>0</v>
      </c>
      <c r="I51" s="42">
        <f t="shared" si="3"/>
        <v>0</v>
      </c>
      <c r="J51" s="30">
        <f t="shared" si="5"/>
        <v>0</v>
      </c>
      <c r="K51" s="216"/>
      <c r="L51" s="27">
        <f t="shared" si="4"/>
        <v>0</v>
      </c>
    </row>
    <row r="52" spans="1:12" ht="15" customHeight="1" x14ac:dyDescent="0.45">
      <c r="A52" s="293"/>
      <c r="B52" s="5" t="s">
        <v>5</v>
      </c>
      <c r="C52" s="2">
        <v>302</v>
      </c>
      <c r="D52" s="1">
        <v>0</v>
      </c>
      <c r="E52" s="1">
        <v>0</v>
      </c>
      <c r="F52" s="41">
        <f t="shared" si="0"/>
        <v>0</v>
      </c>
      <c r="G52" s="22">
        <f t="shared" si="1"/>
        <v>0</v>
      </c>
      <c r="H52" s="45">
        <f t="shared" si="2"/>
        <v>0</v>
      </c>
      <c r="I52" s="42">
        <f t="shared" si="3"/>
        <v>0</v>
      </c>
      <c r="J52" s="30">
        <f t="shared" si="5"/>
        <v>0</v>
      </c>
      <c r="K52" s="216"/>
      <c r="L52" s="27">
        <f t="shared" si="4"/>
        <v>0</v>
      </c>
    </row>
    <row r="53" spans="1:12" ht="15" customHeight="1" x14ac:dyDescent="0.45">
      <c r="A53" s="293"/>
      <c r="B53" s="5" t="s">
        <v>5</v>
      </c>
      <c r="C53" s="2">
        <v>303</v>
      </c>
      <c r="D53" s="1">
        <v>0</v>
      </c>
      <c r="E53" s="1">
        <v>0</v>
      </c>
      <c r="F53" s="41">
        <f t="shared" si="0"/>
        <v>0</v>
      </c>
      <c r="G53" s="22">
        <f t="shared" si="1"/>
        <v>0</v>
      </c>
      <c r="H53" s="45">
        <f t="shared" si="2"/>
        <v>0</v>
      </c>
      <c r="I53" s="42">
        <f t="shared" si="3"/>
        <v>0</v>
      </c>
      <c r="J53" s="30">
        <f t="shared" si="5"/>
        <v>0</v>
      </c>
      <c r="K53" s="216"/>
      <c r="L53" s="27">
        <f t="shared" si="4"/>
        <v>0</v>
      </c>
    </row>
    <row r="54" spans="1:12" ht="15" customHeight="1" x14ac:dyDescent="0.45">
      <c r="A54" s="293"/>
      <c r="B54" s="5" t="s">
        <v>5</v>
      </c>
      <c r="C54" s="2">
        <v>304</v>
      </c>
      <c r="D54" s="1">
        <v>0</v>
      </c>
      <c r="E54" s="1">
        <v>0</v>
      </c>
      <c r="F54" s="41">
        <f t="shared" si="0"/>
        <v>0</v>
      </c>
      <c r="G54" s="22">
        <f t="shared" si="1"/>
        <v>0</v>
      </c>
      <c r="H54" s="45">
        <f t="shared" si="2"/>
        <v>0</v>
      </c>
      <c r="I54" s="42">
        <f t="shared" si="3"/>
        <v>0</v>
      </c>
      <c r="J54" s="30">
        <f t="shared" si="5"/>
        <v>0</v>
      </c>
      <c r="K54" s="216"/>
      <c r="L54" s="27">
        <f t="shared" si="4"/>
        <v>0</v>
      </c>
    </row>
    <row r="55" spans="1:12" ht="15" customHeight="1" x14ac:dyDescent="0.45">
      <c r="A55" s="293"/>
      <c r="B55" s="5" t="s">
        <v>5</v>
      </c>
      <c r="C55" s="2">
        <v>401</v>
      </c>
      <c r="D55" s="1">
        <v>0</v>
      </c>
      <c r="E55" s="1">
        <v>0</v>
      </c>
      <c r="F55" s="41">
        <f t="shared" si="0"/>
        <v>0</v>
      </c>
      <c r="G55" s="22">
        <f t="shared" si="1"/>
        <v>0</v>
      </c>
      <c r="H55" s="45">
        <f t="shared" si="2"/>
        <v>0</v>
      </c>
      <c r="I55" s="42">
        <f t="shared" si="3"/>
        <v>0</v>
      </c>
      <c r="J55" s="30">
        <f t="shared" si="5"/>
        <v>0</v>
      </c>
      <c r="K55" s="216"/>
      <c r="L55" s="27">
        <f t="shared" si="4"/>
        <v>0</v>
      </c>
    </row>
    <row r="56" spans="1:12" ht="15" customHeight="1" x14ac:dyDescent="0.45">
      <c r="A56" s="293"/>
      <c r="B56" s="5" t="s">
        <v>5</v>
      </c>
      <c r="C56" s="2">
        <v>402</v>
      </c>
      <c r="D56" s="1">
        <v>0</v>
      </c>
      <c r="E56" s="1">
        <v>0</v>
      </c>
      <c r="F56" s="41">
        <f t="shared" si="0"/>
        <v>0</v>
      </c>
      <c r="G56" s="22">
        <f t="shared" si="1"/>
        <v>0</v>
      </c>
      <c r="H56" s="45">
        <f t="shared" si="2"/>
        <v>0</v>
      </c>
      <c r="I56" s="42">
        <f t="shared" si="3"/>
        <v>0</v>
      </c>
      <c r="J56" s="30">
        <f t="shared" si="5"/>
        <v>0</v>
      </c>
      <c r="K56" s="216"/>
      <c r="L56" s="27">
        <f t="shared" si="4"/>
        <v>0</v>
      </c>
    </row>
    <row r="57" spans="1:12" ht="15" customHeight="1" x14ac:dyDescent="0.45">
      <c r="A57" s="293"/>
      <c r="B57" s="5" t="s">
        <v>5</v>
      </c>
      <c r="C57" s="2">
        <v>403</v>
      </c>
      <c r="D57" s="1">
        <v>0</v>
      </c>
      <c r="E57" s="1">
        <v>0</v>
      </c>
      <c r="F57" s="41">
        <f>(E57-D57)*0.01</f>
        <v>0</v>
      </c>
      <c r="G57" s="22">
        <f t="shared" si="1"/>
        <v>0</v>
      </c>
      <c r="H57" s="45">
        <f t="shared" si="2"/>
        <v>0</v>
      </c>
      <c r="I57" s="42">
        <f t="shared" si="3"/>
        <v>0</v>
      </c>
      <c r="J57" s="30">
        <f t="shared" si="5"/>
        <v>0</v>
      </c>
      <c r="K57" s="216"/>
      <c r="L57" s="27">
        <f t="shared" si="4"/>
        <v>0</v>
      </c>
    </row>
    <row r="58" spans="1:12" ht="15" customHeight="1" x14ac:dyDescent="0.45">
      <c r="A58" s="293"/>
      <c r="B58" s="5" t="s">
        <v>5</v>
      </c>
      <c r="C58" s="2">
        <v>404</v>
      </c>
      <c r="D58" s="1">
        <v>0</v>
      </c>
      <c r="E58" s="1">
        <v>0</v>
      </c>
      <c r="F58" s="41">
        <f t="shared" si="0"/>
        <v>0</v>
      </c>
      <c r="G58" s="22">
        <f t="shared" si="1"/>
        <v>0</v>
      </c>
      <c r="H58" s="45">
        <f t="shared" si="2"/>
        <v>0</v>
      </c>
      <c r="I58" s="42">
        <f t="shared" si="3"/>
        <v>0</v>
      </c>
      <c r="J58" s="30">
        <f t="shared" si="5"/>
        <v>0</v>
      </c>
      <c r="K58" s="216"/>
      <c r="L58" s="27">
        <f t="shared" si="4"/>
        <v>0</v>
      </c>
    </row>
    <row r="59" spans="1:12" ht="15" customHeight="1" x14ac:dyDescent="0.45">
      <c r="A59" s="293"/>
      <c r="B59" s="5" t="s">
        <v>5</v>
      </c>
      <c r="C59" s="2">
        <v>501</v>
      </c>
      <c r="D59" s="1">
        <v>0</v>
      </c>
      <c r="E59" s="1">
        <v>0</v>
      </c>
      <c r="F59" s="41">
        <f t="shared" si="0"/>
        <v>0</v>
      </c>
      <c r="G59" s="22">
        <f t="shared" si="1"/>
        <v>0</v>
      </c>
      <c r="H59" s="45">
        <f t="shared" si="2"/>
        <v>0</v>
      </c>
      <c r="I59" s="42">
        <f t="shared" si="3"/>
        <v>0</v>
      </c>
      <c r="J59" s="30">
        <f t="shared" si="5"/>
        <v>0</v>
      </c>
      <c r="K59" s="216"/>
      <c r="L59" s="27">
        <f t="shared" si="4"/>
        <v>0</v>
      </c>
    </row>
    <row r="60" spans="1:12" ht="15" customHeight="1" x14ac:dyDescent="0.45">
      <c r="A60" s="293"/>
      <c r="B60" s="5" t="s">
        <v>5</v>
      </c>
      <c r="C60" s="2">
        <v>502</v>
      </c>
      <c r="D60" s="1">
        <v>0</v>
      </c>
      <c r="E60" s="1">
        <v>0</v>
      </c>
      <c r="F60" s="41">
        <f t="shared" si="0"/>
        <v>0</v>
      </c>
      <c r="G60" s="22">
        <f t="shared" si="1"/>
        <v>0</v>
      </c>
      <c r="H60" s="45">
        <f t="shared" si="2"/>
        <v>0</v>
      </c>
      <c r="I60" s="42">
        <f t="shared" si="3"/>
        <v>0</v>
      </c>
      <c r="J60" s="30">
        <f t="shared" si="5"/>
        <v>0</v>
      </c>
      <c r="K60" s="216"/>
      <c r="L60" s="27">
        <f t="shared" si="4"/>
        <v>0</v>
      </c>
    </row>
    <row r="61" spans="1:12" ht="15" customHeight="1" x14ac:dyDescent="0.45">
      <c r="A61" s="293"/>
      <c r="B61" s="5" t="s">
        <v>5</v>
      </c>
      <c r="C61" s="2">
        <v>503</v>
      </c>
      <c r="D61" s="1">
        <v>0</v>
      </c>
      <c r="E61" s="1">
        <v>0</v>
      </c>
      <c r="F61" s="41">
        <f t="shared" si="0"/>
        <v>0</v>
      </c>
      <c r="G61" s="22">
        <f t="shared" si="1"/>
        <v>0</v>
      </c>
      <c r="H61" s="45">
        <f t="shared" si="2"/>
        <v>0</v>
      </c>
      <c r="I61" s="42">
        <f t="shared" si="3"/>
        <v>0</v>
      </c>
      <c r="J61" s="30">
        <f t="shared" si="5"/>
        <v>0</v>
      </c>
      <c r="K61" s="216"/>
      <c r="L61" s="27">
        <f t="shared" si="4"/>
        <v>0</v>
      </c>
    </row>
    <row r="62" spans="1:12" ht="15.75" customHeight="1" x14ac:dyDescent="0.45">
      <c r="A62" s="293"/>
      <c r="B62" s="5" t="s">
        <v>5</v>
      </c>
      <c r="C62" s="2">
        <v>504</v>
      </c>
      <c r="D62" s="1">
        <v>0</v>
      </c>
      <c r="E62" s="1">
        <v>0</v>
      </c>
      <c r="F62" s="41">
        <f t="shared" si="0"/>
        <v>0</v>
      </c>
      <c r="G62" s="22">
        <f t="shared" si="1"/>
        <v>0</v>
      </c>
      <c r="H62" s="45">
        <f t="shared" si="2"/>
        <v>0</v>
      </c>
      <c r="I62" s="42">
        <f t="shared" si="3"/>
        <v>0</v>
      </c>
      <c r="J62" s="30">
        <f t="shared" si="5"/>
        <v>0</v>
      </c>
      <c r="K62" s="223"/>
      <c r="L62" s="27">
        <f t="shared" si="4"/>
        <v>0</v>
      </c>
    </row>
    <row r="63" spans="1:12" ht="15" customHeight="1" x14ac:dyDescent="0.45">
      <c r="A63" s="294"/>
      <c r="B63" s="5" t="s">
        <v>6</v>
      </c>
      <c r="C63" s="2">
        <v>101</v>
      </c>
      <c r="D63" s="1">
        <v>0</v>
      </c>
      <c r="E63" s="1">
        <v>0</v>
      </c>
      <c r="F63" s="41">
        <f t="shared" si="0"/>
        <v>0</v>
      </c>
      <c r="G63" s="22">
        <f t="shared" si="1"/>
        <v>0</v>
      </c>
      <c r="H63" s="45">
        <f t="shared" si="2"/>
        <v>0</v>
      </c>
      <c r="I63" s="42">
        <f t="shared" si="3"/>
        <v>0</v>
      </c>
      <c r="J63" s="30">
        <f t="shared" si="5"/>
        <v>0</v>
      </c>
      <c r="K63" s="216"/>
      <c r="L63" s="27">
        <f t="shared" si="4"/>
        <v>0</v>
      </c>
    </row>
    <row r="64" spans="1:12" ht="15" customHeight="1" x14ac:dyDescent="0.45">
      <c r="A64" s="294"/>
      <c r="B64" s="5" t="s">
        <v>6</v>
      </c>
      <c r="C64" s="2">
        <v>102</v>
      </c>
      <c r="D64" s="1">
        <v>0</v>
      </c>
      <c r="E64" s="1">
        <v>0</v>
      </c>
      <c r="F64" s="41">
        <f t="shared" si="0"/>
        <v>0</v>
      </c>
      <c r="G64" s="22">
        <f>MMULT($G$1,1/$F$183)*F64</f>
        <v>0</v>
      </c>
      <c r="H64" s="45">
        <f t="shared" si="2"/>
        <v>0</v>
      </c>
      <c r="I64" s="42">
        <f t="shared" si="3"/>
        <v>0</v>
      </c>
      <c r="J64" s="30">
        <f t="shared" si="5"/>
        <v>0</v>
      </c>
      <c r="K64" s="216"/>
      <c r="L64" s="27">
        <f t="shared" si="4"/>
        <v>0</v>
      </c>
    </row>
    <row r="65" spans="1:12" ht="15" customHeight="1" x14ac:dyDescent="0.45">
      <c r="A65" s="294"/>
      <c r="B65" s="5" t="s">
        <v>6</v>
      </c>
      <c r="C65" s="2">
        <v>103</v>
      </c>
      <c r="D65" s="1">
        <v>0</v>
      </c>
      <c r="E65" s="1">
        <v>0</v>
      </c>
      <c r="F65" s="41">
        <f t="shared" si="0"/>
        <v>0</v>
      </c>
      <c r="G65" s="22">
        <f t="shared" si="1"/>
        <v>0</v>
      </c>
      <c r="H65" s="45">
        <f t="shared" si="2"/>
        <v>0</v>
      </c>
      <c r="I65" s="42">
        <f t="shared" si="3"/>
        <v>0</v>
      </c>
      <c r="J65" s="30">
        <f t="shared" si="5"/>
        <v>0</v>
      </c>
      <c r="K65" s="216"/>
      <c r="L65" s="27">
        <f>SUM(I65,J65,K65)</f>
        <v>0</v>
      </c>
    </row>
    <row r="66" spans="1:12" ht="15" customHeight="1" x14ac:dyDescent="0.45">
      <c r="A66" s="294"/>
      <c r="B66" s="5" t="s">
        <v>6</v>
      </c>
      <c r="C66" s="2">
        <v>104</v>
      </c>
      <c r="D66" s="1">
        <v>0</v>
      </c>
      <c r="E66" s="1">
        <v>0</v>
      </c>
      <c r="F66" s="41">
        <f t="shared" si="0"/>
        <v>0</v>
      </c>
      <c r="G66" s="22">
        <f t="shared" si="1"/>
        <v>0</v>
      </c>
      <c r="H66" s="45">
        <f t="shared" si="2"/>
        <v>0</v>
      </c>
      <c r="I66" s="42">
        <f t="shared" si="3"/>
        <v>0</v>
      </c>
      <c r="J66" s="30">
        <f t="shared" si="5"/>
        <v>0</v>
      </c>
      <c r="K66" s="216"/>
      <c r="L66" s="27">
        <f t="shared" si="4"/>
        <v>0</v>
      </c>
    </row>
    <row r="67" spans="1:12" ht="15" customHeight="1" x14ac:dyDescent="0.45">
      <c r="A67" s="294"/>
      <c r="B67" s="5" t="s">
        <v>6</v>
      </c>
      <c r="C67" s="2">
        <v>201</v>
      </c>
      <c r="D67" s="1">
        <v>0</v>
      </c>
      <c r="E67" s="1">
        <v>0</v>
      </c>
      <c r="F67" s="41">
        <f t="shared" si="0"/>
        <v>0</v>
      </c>
      <c r="G67" s="22">
        <f t="shared" si="1"/>
        <v>0</v>
      </c>
      <c r="H67" s="45">
        <f t="shared" si="2"/>
        <v>0</v>
      </c>
      <c r="I67" s="42">
        <f t="shared" si="3"/>
        <v>0</v>
      </c>
      <c r="J67" s="30">
        <f t="shared" si="5"/>
        <v>0</v>
      </c>
      <c r="K67" s="216"/>
      <c r="L67" s="27">
        <f t="shared" si="4"/>
        <v>0</v>
      </c>
    </row>
    <row r="68" spans="1:12" ht="15" customHeight="1" x14ac:dyDescent="0.45">
      <c r="A68" s="294"/>
      <c r="B68" s="5" t="s">
        <v>6</v>
      </c>
      <c r="C68" s="2">
        <v>202</v>
      </c>
      <c r="D68" s="1">
        <v>0</v>
      </c>
      <c r="E68" s="1">
        <v>0</v>
      </c>
      <c r="F68" s="41">
        <f t="shared" ref="F68:F89" si="6">(E68-D68)*$N$1</f>
        <v>0</v>
      </c>
      <c r="G68" s="22">
        <f t="shared" ref="G68:G131" si="7">MMULT($G$1,1/$F$183)*F68</f>
        <v>0</v>
      </c>
      <c r="H68" s="45">
        <f t="shared" ref="H68:H131" si="8">MMULT($H$1,1/180)</f>
        <v>0</v>
      </c>
      <c r="I68" s="42">
        <f t="shared" ref="I68:I131" si="9">SUM(G68,H68)</f>
        <v>0</v>
      </c>
      <c r="J68" s="30">
        <f t="shared" si="5"/>
        <v>0</v>
      </c>
      <c r="K68" s="216"/>
      <c r="L68" s="27">
        <f t="shared" ref="L68:L131" si="10">SUM(I68,J68,K68)</f>
        <v>0</v>
      </c>
    </row>
    <row r="69" spans="1:12" ht="15" customHeight="1" x14ac:dyDescent="0.45">
      <c r="A69" s="294"/>
      <c r="B69" s="5" t="s">
        <v>6</v>
      </c>
      <c r="C69" s="2">
        <v>203</v>
      </c>
      <c r="D69" s="1">
        <v>0</v>
      </c>
      <c r="E69" s="1">
        <v>0</v>
      </c>
      <c r="F69" s="41">
        <f t="shared" si="6"/>
        <v>0</v>
      </c>
      <c r="G69" s="22">
        <f t="shared" si="7"/>
        <v>0</v>
      </c>
      <c r="H69" s="45">
        <f t="shared" si="8"/>
        <v>0</v>
      </c>
      <c r="I69" s="42">
        <f t="shared" si="9"/>
        <v>0</v>
      </c>
      <c r="J69" s="30">
        <f t="shared" ref="J69:J132" si="11">SUM($J$3)</f>
        <v>0</v>
      </c>
      <c r="K69" s="216"/>
      <c r="L69" s="27">
        <f t="shared" si="10"/>
        <v>0</v>
      </c>
    </row>
    <row r="70" spans="1:12" ht="15" customHeight="1" x14ac:dyDescent="0.45">
      <c r="A70" s="294"/>
      <c r="B70" s="5" t="s">
        <v>6</v>
      </c>
      <c r="C70" s="2">
        <v>204</v>
      </c>
      <c r="D70" s="1">
        <v>0</v>
      </c>
      <c r="E70" s="1">
        <v>0</v>
      </c>
      <c r="F70" s="41">
        <f t="shared" si="6"/>
        <v>0</v>
      </c>
      <c r="G70" s="22">
        <f t="shared" si="7"/>
        <v>0</v>
      </c>
      <c r="H70" s="45">
        <f t="shared" si="8"/>
        <v>0</v>
      </c>
      <c r="I70" s="42">
        <f t="shared" si="9"/>
        <v>0</v>
      </c>
      <c r="J70" s="30">
        <f t="shared" si="11"/>
        <v>0</v>
      </c>
      <c r="K70" s="216"/>
      <c r="L70" s="27">
        <f t="shared" si="10"/>
        <v>0</v>
      </c>
    </row>
    <row r="71" spans="1:12" ht="15" customHeight="1" x14ac:dyDescent="0.45">
      <c r="A71" s="294"/>
      <c r="B71" s="5" t="s">
        <v>6</v>
      </c>
      <c r="C71" s="2">
        <v>301</v>
      </c>
      <c r="D71" s="1">
        <v>0</v>
      </c>
      <c r="E71" s="1">
        <v>0</v>
      </c>
      <c r="F71" s="41">
        <f t="shared" si="6"/>
        <v>0</v>
      </c>
      <c r="G71" s="22">
        <f t="shared" si="7"/>
        <v>0</v>
      </c>
      <c r="H71" s="45">
        <f t="shared" si="8"/>
        <v>0</v>
      </c>
      <c r="I71" s="42">
        <f t="shared" si="9"/>
        <v>0</v>
      </c>
      <c r="J71" s="30">
        <f t="shared" si="11"/>
        <v>0</v>
      </c>
      <c r="K71" s="216"/>
      <c r="L71" s="27">
        <f t="shared" si="10"/>
        <v>0</v>
      </c>
    </row>
    <row r="72" spans="1:12" ht="15" customHeight="1" x14ac:dyDescent="0.45">
      <c r="A72" s="294"/>
      <c r="B72" s="5" t="s">
        <v>6</v>
      </c>
      <c r="C72" s="2">
        <v>302</v>
      </c>
      <c r="D72" s="1">
        <v>0</v>
      </c>
      <c r="E72" s="1">
        <v>0</v>
      </c>
      <c r="F72" s="41">
        <f t="shared" si="6"/>
        <v>0</v>
      </c>
      <c r="G72" s="22">
        <f t="shared" si="7"/>
        <v>0</v>
      </c>
      <c r="H72" s="45">
        <f t="shared" si="8"/>
        <v>0</v>
      </c>
      <c r="I72" s="42">
        <f t="shared" si="9"/>
        <v>0</v>
      </c>
      <c r="J72" s="30">
        <f t="shared" si="11"/>
        <v>0</v>
      </c>
      <c r="K72" s="216"/>
      <c r="L72" s="27">
        <f t="shared" si="10"/>
        <v>0</v>
      </c>
    </row>
    <row r="73" spans="1:12" ht="15" customHeight="1" x14ac:dyDescent="0.45">
      <c r="A73" s="294"/>
      <c r="B73" s="5" t="s">
        <v>6</v>
      </c>
      <c r="C73" s="2">
        <v>303</v>
      </c>
      <c r="D73" s="1">
        <v>0</v>
      </c>
      <c r="E73" s="1">
        <v>0</v>
      </c>
      <c r="F73" s="41">
        <f t="shared" si="6"/>
        <v>0</v>
      </c>
      <c r="G73" s="22">
        <f t="shared" si="7"/>
        <v>0</v>
      </c>
      <c r="H73" s="45">
        <f t="shared" si="8"/>
        <v>0</v>
      </c>
      <c r="I73" s="42">
        <f t="shared" si="9"/>
        <v>0</v>
      </c>
      <c r="J73" s="30">
        <f t="shared" si="11"/>
        <v>0</v>
      </c>
      <c r="K73" s="216"/>
      <c r="L73" s="27">
        <f t="shared" si="10"/>
        <v>0</v>
      </c>
    </row>
    <row r="74" spans="1:12" ht="15" customHeight="1" x14ac:dyDescent="0.45">
      <c r="A74" s="294"/>
      <c r="B74" s="5" t="s">
        <v>6</v>
      </c>
      <c r="C74" s="2">
        <v>304</v>
      </c>
      <c r="D74" s="1">
        <v>0</v>
      </c>
      <c r="E74" s="1">
        <v>0</v>
      </c>
      <c r="F74" s="41">
        <f t="shared" si="6"/>
        <v>0</v>
      </c>
      <c r="G74" s="22">
        <f t="shared" si="7"/>
        <v>0</v>
      </c>
      <c r="H74" s="45">
        <f t="shared" si="8"/>
        <v>0</v>
      </c>
      <c r="I74" s="42">
        <f t="shared" si="9"/>
        <v>0</v>
      </c>
      <c r="J74" s="30">
        <f t="shared" si="11"/>
        <v>0</v>
      </c>
      <c r="K74" s="216"/>
      <c r="L74" s="27">
        <f t="shared" si="10"/>
        <v>0</v>
      </c>
    </row>
    <row r="75" spans="1:12" ht="15" customHeight="1" x14ac:dyDescent="0.45">
      <c r="A75" s="294"/>
      <c r="B75" s="5" t="s">
        <v>6</v>
      </c>
      <c r="C75" s="2">
        <v>401</v>
      </c>
      <c r="D75" s="1">
        <v>0</v>
      </c>
      <c r="E75" s="1">
        <v>0</v>
      </c>
      <c r="F75" s="41">
        <f t="shared" si="6"/>
        <v>0</v>
      </c>
      <c r="G75" s="22">
        <f t="shared" si="7"/>
        <v>0</v>
      </c>
      <c r="H75" s="45">
        <f t="shared" si="8"/>
        <v>0</v>
      </c>
      <c r="I75" s="42">
        <f t="shared" si="9"/>
        <v>0</v>
      </c>
      <c r="J75" s="30">
        <f t="shared" si="11"/>
        <v>0</v>
      </c>
      <c r="K75" s="216"/>
      <c r="L75" s="27">
        <f t="shared" si="10"/>
        <v>0</v>
      </c>
    </row>
    <row r="76" spans="1:12" ht="15" customHeight="1" x14ac:dyDescent="0.45">
      <c r="A76" s="294"/>
      <c r="B76" s="5" t="s">
        <v>6</v>
      </c>
      <c r="C76" s="2">
        <v>402</v>
      </c>
      <c r="D76" s="1">
        <v>0</v>
      </c>
      <c r="E76" s="1">
        <v>0</v>
      </c>
      <c r="F76" s="41">
        <f t="shared" si="6"/>
        <v>0</v>
      </c>
      <c r="G76" s="22">
        <f t="shared" si="7"/>
        <v>0</v>
      </c>
      <c r="H76" s="45">
        <f t="shared" si="8"/>
        <v>0</v>
      </c>
      <c r="I76" s="42">
        <f t="shared" si="9"/>
        <v>0</v>
      </c>
      <c r="J76" s="30">
        <f t="shared" si="11"/>
        <v>0</v>
      </c>
      <c r="K76" s="216"/>
      <c r="L76" s="27">
        <f t="shared" si="10"/>
        <v>0</v>
      </c>
    </row>
    <row r="77" spans="1:12" ht="15" customHeight="1" x14ac:dyDescent="0.45">
      <c r="A77" s="294"/>
      <c r="B77" s="5" t="s">
        <v>6</v>
      </c>
      <c r="C77" s="2">
        <v>403</v>
      </c>
      <c r="D77" s="1">
        <v>0</v>
      </c>
      <c r="E77" s="1">
        <v>0</v>
      </c>
      <c r="F77" s="41">
        <f t="shared" si="6"/>
        <v>0</v>
      </c>
      <c r="G77" s="22">
        <f t="shared" si="7"/>
        <v>0</v>
      </c>
      <c r="H77" s="45">
        <f t="shared" si="8"/>
        <v>0</v>
      </c>
      <c r="I77" s="42">
        <f t="shared" si="9"/>
        <v>0</v>
      </c>
      <c r="J77" s="30">
        <f t="shared" si="11"/>
        <v>0</v>
      </c>
      <c r="K77" s="216"/>
      <c r="L77" s="27">
        <f t="shared" si="10"/>
        <v>0</v>
      </c>
    </row>
    <row r="78" spans="1:12" ht="15" customHeight="1" x14ac:dyDescent="0.45">
      <c r="A78" s="294"/>
      <c r="B78" s="5" t="s">
        <v>6</v>
      </c>
      <c r="C78" s="2">
        <v>404</v>
      </c>
      <c r="D78" s="1">
        <v>0</v>
      </c>
      <c r="E78" s="1">
        <v>0</v>
      </c>
      <c r="F78" s="41">
        <f t="shared" si="6"/>
        <v>0</v>
      </c>
      <c r="G78" s="22">
        <f t="shared" si="7"/>
        <v>0</v>
      </c>
      <c r="H78" s="45">
        <f t="shared" si="8"/>
        <v>0</v>
      </c>
      <c r="I78" s="42">
        <f t="shared" si="9"/>
        <v>0</v>
      </c>
      <c r="J78" s="30">
        <f t="shared" si="11"/>
        <v>0</v>
      </c>
      <c r="K78" s="216"/>
      <c r="L78" s="27">
        <f t="shared" si="10"/>
        <v>0</v>
      </c>
    </row>
    <row r="79" spans="1:12" ht="15" customHeight="1" x14ac:dyDescent="0.45">
      <c r="A79" s="294"/>
      <c r="B79" s="5" t="s">
        <v>6</v>
      </c>
      <c r="C79" s="2">
        <v>501</v>
      </c>
      <c r="D79" s="1">
        <v>0</v>
      </c>
      <c r="E79" s="1">
        <v>0</v>
      </c>
      <c r="F79" s="41">
        <f t="shared" si="6"/>
        <v>0</v>
      </c>
      <c r="G79" s="22">
        <f t="shared" si="7"/>
        <v>0</v>
      </c>
      <c r="H79" s="45">
        <f t="shared" si="8"/>
        <v>0</v>
      </c>
      <c r="I79" s="42">
        <f t="shared" si="9"/>
        <v>0</v>
      </c>
      <c r="J79" s="30">
        <f t="shared" si="11"/>
        <v>0</v>
      </c>
      <c r="K79" s="216"/>
      <c r="L79" s="27">
        <f t="shared" si="10"/>
        <v>0</v>
      </c>
    </row>
    <row r="80" spans="1:12" ht="15" customHeight="1" x14ac:dyDescent="0.45">
      <c r="A80" s="294"/>
      <c r="B80" s="5" t="s">
        <v>6</v>
      </c>
      <c r="C80" s="2">
        <v>502</v>
      </c>
      <c r="D80" s="1">
        <v>0</v>
      </c>
      <c r="E80" s="1">
        <v>0</v>
      </c>
      <c r="F80" s="41">
        <f t="shared" si="6"/>
        <v>0</v>
      </c>
      <c r="G80" s="22">
        <f t="shared" si="7"/>
        <v>0</v>
      </c>
      <c r="H80" s="45">
        <f t="shared" si="8"/>
        <v>0</v>
      </c>
      <c r="I80" s="42">
        <f t="shared" si="9"/>
        <v>0</v>
      </c>
      <c r="J80" s="30">
        <f t="shared" si="11"/>
        <v>0</v>
      </c>
      <c r="K80" s="216"/>
      <c r="L80" s="27">
        <f t="shared" si="10"/>
        <v>0</v>
      </c>
    </row>
    <row r="81" spans="1:12" ht="15" customHeight="1" x14ac:dyDescent="0.45">
      <c r="A81" s="294"/>
      <c r="B81" s="5" t="s">
        <v>6</v>
      </c>
      <c r="C81" s="2">
        <v>503</v>
      </c>
      <c r="D81" s="1">
        <v>0</v>
      </c>
      <c r="E81" s="1">
        <v>0</v>
      </c>
      <c r="F81" s="41">
        <f t="shared" si="6"/>
        <v>0</v>
      </c>
      <c r="G81" s="22">
        <f t="shared" si="7"/>
        <v>0</v>
      </c>
      <c r="H81" s="45">
        <f t="shared" si="8"/>
        <v>0</v>
      </c>
      <c r="I81" s="42">
        <f t="shared" si="9"/>
        <v>0</v>
      </c>
      <c r="J81" s="30">
        <f t="shared" si="11"/>
        <v>0</v>
      </c>
      <c r="K81" s="216"/>
      <c r="L81" s="27">
        <f t="shared" si="10"/>
        <v>0</v>
      </c>
    </row>
    <row r="82" spans="1:12" ht="15.75" customHeight="1" x14ac:dyDescent="0.45">
      <c r="A82" s="294"/>
      <c r="B82" s="5" t="s">
        <v>6</v>
      </c>
      <c r="C82" s="2">
        <v>504</v>
      </c>
      <c r="D82" s="1">
        <v>0</v>
      </c>
      <c r="E82" s="1">
        <v>0</v>
      </c>
      <c r="F82" s="41">
        <f t="shared" si="6"/>
        <v>0</v>
      </c>
      <c r="G82" s="22">
        <f t="shared" si="7"/>
        <v>0</v>
      </c>
      <c r="H82" s="45">
        <f t="shared" si="8"/>
        <v>0</v>
      </c>
      <c r="I82" s="42">
        <f t="shared" si="9"/>
        <v>0</v>
      </c>
      <c r="J82" s="30">
        <f t="shared" si="11"/>
        <v>0</v>
      </c>
      <c r="K82" s="216"/>
      <c r="L82" s="27">
        <f t="shared" si="10"/>
        <v>0</v>
      </c>
    </row>
    <row r="83" spans="1:12" ht="15" customHeight="1" x14ac:dyDescent="0.45">
      <c r="A83" s="293"/>
      <c r="B83" s="5" t="s">
        <v>7</v>
      </c>
      <c r="C83" s="2">
        <v>101</v>
      </c>
      <c r="D83" s="1">
        <v>0</v>
      </c>
      <c r="E83" s="1">
        <v>0</v>
      </c>
      <c r="F83" s="41">
        <f t="shared" si="6"/>
        <v>0</v>
      </c>
      <c r="G83" s="22">
        <f t="shared" si="7"/>
        <v>0</v>
      </c>
      <c r="H83" s="45">
        <f t="shared" si="8"/>
        <v>0</v>
      </c>
      <c r="I83" s="42">
        <f t="shared" si="9"/>
        <v>0</v>
      </c>
      <c r="J83" s="30">
        <f t="shared" si="11"/>
        <v>0</v>
      </c>
      <c r="K83" s="216"/>
      <c r="L83" s="27">
        <f t="shared" si="10"/>
        <v>0</v>
      </c>
    </row>
    <row r="84" spans="1:12" ht="15" customHeight="1" x14ac:dyDescent="0.45">
      <c r="A84" s="293"/>
      <c r="B84" s="5" t="s">
        <v>7</v>
      </c>
      <c r="C84" s="2">
        <v>102</v>
      </c>
      <c r="D84" s="1">
        <v>0</v>
      </c>
      <c r="E84" s="1">
        <v>0</v>
      </c>
      <c r="F84" s="41">
        <f t="shared" si="6"/>
        <v>0</v>
      </c>
      <c r="G84" s="22">
        <f>MMULT($G$1,1/$F$183)*F84</f>
        <v>0</v>
      </c>
      <c r="H84" s="45">
        <f t="shared" si="8"/>
        <v>0</v>
      </c>
      <c r="I84" s="42">
        <f t="shared" si="9"/>
        <v>0</v>
      </c>
      <c r="J84" s="30">
        <f t="shared" si="11"/>
        <v>0</v>
      </c>
      <c r="K84" s="216"/>
      <c r="L84" s="27">
        <f t="shared" si="10"/>
        <v>0</v>
      </c>
    </row>
    <row r="85" spans="1:12" ht="15" customHeight="1" x14ac:dyDescent="0.45">
      <c r="A85" s="293"/>
      <c r="B85" s="5" t="s">
        <v>7</v>
      </c>
      <c r="C85" s="2">
        <v>103</v>
      </c>
      <c r="D85" s="1">
        <v>0</v>
      </c>
      <c r="E85" s="1">
        <v>0</v>
      </c>
      <c r="F85" s="41">
        <f t="shared" si="6"/>
        <v>0</v>
      </c>
      <c r="G85" s="22">
        <f t="shared" si="7"/>
        <v>0</v>
      </c>
      <c r="H85" s="45">
        <f t="shared" si="8"/>
        <v>0</v>
      </c>
      <c r="I85" s="42">
        <f t="shared" si="9"/>
        <v>0</v>
      </c>
      <c r="J85" s="30">
        <f t="shared" si="11"/>
        <v>0</v>
      </c>
      <c r="K85" s="216"/>
      <c r="L85" s="27">
        <f t="shared" si="10"/>
        <v>0</v>
      </c>
    </row>
    <row r="86" spans="1:12" ht="15" customHeight="1" x14ac:dyDescent="0.45">
      <c r="A86" s="293"/>
      <c r="B86" s="5" t="s">
        <v>7</v>
      </c>
      <c r="C86" s="2">
        <v>104</v>
      </c>
      <c r="D86" s="1">
        <v>0</v>
      </c>
      <c r="E86" s="1">
        <v>0</v>
      </c>
      <c r="F86" s="41">
        <f t="shared" si="6"/>
        <v>0</v>
      </c>
      <c r="G86" s="22">
        <f t="shared" si="7"/>
        <v>0</v>
      </c>
      <c r="H86" s="45">
        <f t="shared" si="8"/>
        <v>0</v>
      </c>
      <c r="I86" s="42">
        <f t="shared" si="9"/>
        <v>0</v>
      </c>
      <c r="J86" s="30">
        <f t="shared" si="11"/>
        <v>0</v>
      </c>
      <c r="K86" s="216"/>
      <c r="L86" s="27">
        <f t="shared" si="10"/>
        <v>0</v>
      </c>
    </row>
    <row r="87" spans="1:12" ht="15" customHeight="1" x14ac:dyDescent="0.45">
      <c r="A87" s="293"/>
      <c r="B87" s="5" t="s">
        <v>7</v>
      </c>
      <c r="C87" s="2">
        <v>201</v>
      </c>
      <c r="D87" s="1">
        <v>0</v>
      </c>
      <c r="E87" s="1">
        <v>0</v>
      </c>
      <c r="F87" s="41">
        <f t="shared" si="6"/>
        <v>0</v>
      </c>
      <c r="G87" s="22">
        <f t="shared" si="7"/>
        <v>0</v>
      </c>
      <c r="H87" s="45">
        <f t="shared" si="8"/>
        <v>0</v>
      </c>
      <c r="I87" s="42">
        <f t="shared" si="9"/>
        <v>0</v>
      </c>
      <c r="J87" s="30">
        <f t="shared" si="11"/>
        <v>0</v>
      </c>
      <c r="K87" s="216"/>
      <c r="L87" s="27">
        <f t="shared" si="10"/>
        <v>0</v>
      </c>
    </row>
    <row r="88" spans="1:12" ht="15" customHeight="1" x14ac:dyDescent="0.45">
      <c r="A88" s="293"/>
      <c r="B88" s="5" t="s">
        <v>7</v>
      </c>
      <c r="C88" s="2">
        <v>202</v>
      </c>
      <c r="D88" s="1">
        <v>0</v>
      </c>
      <c r="E88" s="1">
        <v>0</v>
      </c>
      <c r="F88" s="41">
        <f>(E88-D88)*0.01</f>
        <v>0</v>
      </c>
      <c r="G88" s="22">
        <f t="shared" si="7"/>
        <v>0</v>
      </c>
      <c r="H88" s="45">
        <f t="shared" si="8"/>
        <v>0</v>
      </c>
      <c r="I88" s="42">
        <f t="shared" si="9"/>
        <v>0</v>
      </c>
      <c r="J88" s="30">
        <f t="shared" si="11"/>
        <v>0</v>
      </c>
      <c r="K88" s="216"/>
      <c r="L88" s="27">
        <f t="shared" si="10"/>
        <v>0</v>
      </c>
    </row>
    <row r="89" spans="1:12" ht="15" customHeight="1" x14ac:dyDescent="0.45">
      <c r="A89" s="293"/>
      <c r="B89" s="5" t="s">
        <v>7</v>
      </c>
      <c r="C89" s="2">
        <v>203</v>
      </c>
      <c r="D89" s="1">
        <v>0</v>
      </c>
      <c r="E89" s="1">
        <v>0</v>
      </c>
      <c r="F89" s="41">
        <f t="shared" si="6"/>
        <v>0</v>
      </c>
      <c r="G89" s="22">
        <f t="shared" si="7"/>
        <v>0</v>
      </c>
      <c r="H89" s="45">
        <f t="shared" si="8"/>
        <v>0</v>
      </c>
      <c r="I89" s="42">
        <f t="shared" si="9"/>
        <v>0</v>
      </c>
      <c r="J89" s="30">
        <f t="shared" si="11"/>
        <v>0</v>
      </c>
      <c r="K89" s="216"/>
      <c r="L89" s="27">
        <f t="shared" si="10"/>
        <v>0</v>
      </c>
    </row>
    <row r="90" spans="1:12" ht="15" customHeight="1" x14ac:dyDescent="0.45">
      <c r="A90" s="293"/>
      <c r="B90" s="5" t="s">
        <v>7</v>
      </c>
      <c r="C90" s="2">
        <v>204</v>
      </c>
      <c r="D90" s="1">
        <v>0</v>
      </c>
      <c r="E90" s="1">
        <v>0</v>
      </c>
      <c r="F90" s="41">
        <f>(E90-D90)*0.01</f>
        <v>0</v>
      </c>
      <c r="G90" s="22">
        <f t="shared" si="7"/>
        <v>0</v>
      </c>
      <c r="H90" s="45">
        <f t="shared" si="8"/>
        <v>0</v>
      </c>
      <c r="I90" s="42">
        <f t="shared" si="9"/>
        <v>0</v>
      </c>
      <c r="J90" s="30">
        <f t="shared" si="11"/>
        <v>0</v>
      </c>
      <c r="K90" s="216"/>
      <c r="L90" s="27">
        <f t="shared" si="10"/>
        <v>0</v>
      </c>
    </row>
    <row r="91" spans="1:12" ht="15" customHeight="1" x14ac:dyDescent="0.45">
      <c r="A91" s="293"/>
      <c r="B91" s="5" t="s">
        <v>7</v>
      </c>
      <c r="C91" s="2">
        <v>301</v>
      </c>
      <c r="D91" s="1">
        <v>0</v>
      </c>
      <c r="E91" s="1">
        <v>0</v>
      </c>
      <c r="F91" s="41">
        <f t="shared" ref="F91:F123" si="12">(E91-D91)*$N$1</f>
        <v>0</v>
      </c>
      <c r="G91" s="22">
        <f t="shared" si="7"/>
        <v>0</v>
      </c>
      <c r="H91" s="45">
        <f t="shared" si="8"/>
        <v>0</v>
      </c>
      <c r="I91" s="42">
        <f t="shared" si="9"/>
        <v>0</v>
      </c>
      <c r="J91" s="30">
        <f t="shared" si="11"/>
        <v>0</v>
      </c>
      <c r="K91" s="216"/>
      <c r="L91" s="27">
        <f t="shared" si="10"/>
        <v>0</v>
      </c>
    </row>
    <row r="92" spans="1:12" ht="15" customHeight="1" x14ac:dyDescent="0.45">
      <c r="A92" s="293"/>
      <c r="B92" s="5" t="s">
        <v>7</v>
      </c>
      <c r="C92" s="2">
        <v>302</v>
      </c>
      <c r="D92" s="1">
        <v>0</v>
      </c>
      <c r="E92" s="1">
        <v>0</v>
      </c>
      <c r="F92" s="41">
        <f t="shared" si="12"/>
        <v>0</v>
      </c>
      <c r="G92" s="22">
        <f t="shared" si="7"/>
        <v>0</v>
      </c>
      <c r="H92" s="45">
        <f t="shared" si="8"/>
        <v>0</v>
      </c>
      <c r="I92" s="42">
        <f t="shared" si="9"/>
        <v>0</v>
      </c>
      <c r="J92" s="30">
        <f t="shared" si="11"/>
        <v>0</v>
      </c>
      <c r="K92" s="216"/>
      <c r="L92" s="27">
        <f t="shared" si="10"/>
        <v>0</v>
      </c>
    </row>
    <row r="93" spans="1:12" ht="15" customHeight="1" x14ac:dyDescent="0.45">
      <c r="A93" s="293"/>
      <c r="B93" s="5" t="s">
        <v>7</v>
      </c>
      <c r="C93" s="2">
        <v>303</v>
      </c>
      <c r="D93" s="1">
        <v>0</v>
      </c>
      <c r="E93" s="1">
        <v>0</v>
      </c>
      <c r="F93" s="41">
        <f t="shared" si="12"/>
        <v>0</v>
      </c>
      <c r="G93" s="22">
        <f t="shared" si="7"/>
        <v>0</v>
      </c>
      <c r="H93" s="45">
        <f t="shared" si="8"/>
        <v>0</v>
      </c>
      <c r="I93" s="42">
        <f t="shared" si="9"/>
        <v>0</v>
      </c>
      <c r="J93" s="30">
        <f t="shared" si="11"/>
        <v>0</v>
      </c>
      <c r="K93" s="216"/>
      <c r="L93" s="27">
        <f t="shared" si="10"/>
        <v>0</v>
      </c>
    </row>
    <row r="94" spans="1:12" ht="15" customHeight="1" x14ac:dyDescent="0.45">
      <c r="A94" s="293"/>
      <c r="B94" s="5" t="s">
        <v>7</v>
      </c>
      <c r="C94" s="2">
        <v>304</v>
      </c>
      <c r="D94" s="1">
        <v>0</v>
      </c>
      <c r="E94" s="1">
        <v>0</v>
      </c>
      <c r="F94" s="41">
        <f t="shared" si="12"/>
        <v>0</v>
      </c>
      <c r="G94" s="22">
        <f t="shared" si="7"/>
        <v>0</v>
      </c>
      <c r="H94" s="45">
        <f t="shared" si="8"/>
        <v>0</v>
      </c>
      <c r="I94" s="42">
        <f t="shared" si="9"/>
        <v>0</v>
      </c>
      <c r="J94" s="30">
        <f t="shared" si="11"/>
        <v>0</v>
      </c>
      <c r="K94" s="216"/>
      <c r="L94" s="27">
        <f t="shared" si="10"/>
        <v>0</v>
      </c>
    </row>
    <row r="95" spans="1:12" ht="15" customHeight="1" x14ac:dyDescent="0.45">
      <c r="A95" s="293"/>
      <c r="B95" s="5" t="s">
        <v>7</v>
      </c>
      <c r="C95" s="2">
        <v>401</v>
      </c>
      <c r="D95" s="1">
        <v>0</v>
      </c>
      <c r="E95" s="1">
        <v>0</v>
      </c>
      <c r="F95" s="41">
        <f t="shared" si="12"/>
        <v>0</v>
      </c>
      <c r="G95" s="22">
        <f t="shared" si="7"/>
        <v>0</v>
      </c>
      <c r="H95" s="45">
        <f t="shared" si="8"/>
        <v>0</v>
      </c>
      <c r="I95" s="42">
        <f t="shared" si="9"/>
        <v>0</v>
      </c>
      <c r="J95" s="30">
        <f t="shared" si="11"/>
        <v>0</v>
      </c>
      <c r="K95" s="216"/>
      <c r="L95" s="27">
        <f t="shared" si="10"/>
        <v>0</v>
      </c>
    </row>
    <row r="96" spans="1:12" ht="15" customHeight="1" x14ac:dyDescent="0.45">
      <c r="A96" s="293"/>
      <c r="B96" s="5" t="s">
        <v>7</v>
      </c>
      <c r="C96" s="2">
        <v>402</v>
      </c>
      <c r="D96" s="1">
        <v>0</v>
      </c>
      <c r="E96" s="1">
        <v>0</v>
      </c>
      <c r="F96" s="41">
        <f t="shared" si="12"/>
        <v>0</v>
      </c>
      <c r="G96" s="22">
        <f t="shared" si="7"/>
        <v>0</v>
      </c>
      <c r="H96" s="45">
        <f t="shared" si="8"/>
        <v>0</v>
      </c>
      <c r="I96" s="42">
        <f t="shared" si="9"/>
        <v>0</v>
      </c>
      <c r="J96" s="30">
        <f t="shared" si="11"/>
        <v>0</v>
      </c>
      <c r="K96" s="216"/>
      <c r="L96" s="27">
        <f t="shared" si="10"/>
        <v>0</v>
      </c>
    </row>
    <row r="97" spans="1:12" ht="15" customHeight="1" x14ac:dyDescent="0.45">
      <c r="A97" s="293"/>
      <c r="B97" s="5" t="s">
        <v>7</v>
      </c>
      <c r="C97" s="2">
        <v>403</v>
      </c>
      <c r="D97" s="1">
        <v>0</v>
      </c>
      <c r="E97" s="1">
        <v>0</v>
      </c>
      <c r="F97" s="41">
        <f t="shared" si="12"/>
        <v>0</v>
      </c>
      <c r="G97" s="22">
        <f t="shared" si="7"/>
        <v>0</v>
      </c>
      <c r="H97" s="45">
        <f t="shared" si="8"/>
        <v>0</v>
      </c>
      <c r="I97" s="42">
        <f t="shared" si="9"/>
        <v>0</v>
      </c>
      <c r="J97" s="30">
        <f t="shared" si="11"/>
        <v>0</v>
      </c>
      <c r="K97" s="216"/>
      <c r="L97" s="27">
        <f t="shared" si="10"/>
        <v>0</v>
      </c>
    </row>
    <row r="98" spans="1:12" ht="15" customHeight="1" x14ac:dyDescent="0.45">
      <c r="A98" s="293"/>
      <c r="B98" s="5" t="s">
        <v>7</v>
      </c>
      <c r="C98" s="2">
        <v>404</v>
      </c>
      <c r="D98" s="1">
        <v>0</v>
      </c>
      <c r="E98" s="1">
        <v>0</v>
      </c>
      <c r="F98" s="41">
        <f t="shared" si="12"/>
        <v>0</v>
      </c>
      <c r="G98" s="22">
        <f t="shared" si="7"/>
        <v>0</v>
      </c>
      <c r="H98" s="45">
        <f t="shared" si="8"/>
        <v>0</v>
      </c>
      <c r="I98" s="42">
        <f t="shared" si="9"/>
        <v>0</v>
      </c>
      <c r="J98" s="30">
        <f t="shared" si="11"/>
        <v>0</v>
      </c>
      <c r="K98" s="216"/>
      <c r="L98" s="27">
        <f t="shared" si="10"/>
        <v>0</v>
      </c>
    </row>
    <row r="99" spans="1:12" ht="15" customHeight="1" x14ac:dyDescent="0.45">
      <c r="A99" s="293"/>
      <c r="B99" s="5" t="s">
        <v>7</v>
      </c>
      <c r="C99" s="2">
        <v>501</v>
      </c>
      <c r="D99" s="1">
        <v>0</v>
      </c>
      <c r="E99" s="1">
        <v>0</v>
      </c>
      <c r="F99" s="41">
        <f t="shared" si="12"/>
        <v>0</v>
      </c>
      <c r="G99" s="22">
        <f t="shared" si="7"/>
        <v>0</v>
      </c>
      <c r="H99" s="45">
        <f t="shared" si="8"/>
        <v>0</v>
      </c>
      <c r="I99" s="42">
        <f t="shared" si="9"/>
        <v>0</v>
      </c>
      <c r="J99" s="30">
        <f t="shared" si="11"/>
        <v>0</v>
      </c>
      <c r="K99" s="216"/>
      <c r="L99" s="27">
        <f t="shared" si="10"/>
        <v>0</v>
      </c>
    </row>
    <row r="100" spans="1:12" ht="15" customHeight="1" x14ac:dyDescent="0.45">
      <c r="A100" s="293"/>
      <c r="B100" s="5" t="s">
        <v>7</v>
      </c>
      <c r="C100" s="2">
        <v>502</v>
      </c>
      <c r="D100" s="1">
        <v>0</v>
      </c>
      <c r="E100" s="1">
        <v>0</v>
      </c>
      <c r="F100" s="41">
        <f t="shared" si="12"/>
        <v>0</v>
      </c>
      <c r="G100" s="22">
        <f t="shared" si="7"/>
        <v>0</v>
      </c>
      <c r="H100" s="45">
        <f t="shared" si="8"/>
        <v>0</v>
      </c>
      <c r="I100" s="42">
        <f t="shared" si="9"/>
        <v>0</v>
      </c>
      <c r="J100" s="30">
        <f t="shared" si="11"/>
        <v>0</v>
      </c>
      <c r="K100" s="216"/>
      <c r="L100" s="27">
        <f t="shared" si="10"/>
        <v>0</v>
      </c>
    </row>
    <row r="101" spans="1:12" ht="15" customHeight="1" x14ac:dyDescent="0.45">
      <c r="A101" s="293"/>
      <c r="B101" s="5" t="s">
        <v>7</v>
      </c>
      <c r="C101" s="2">
        <v>503</v>
      </c>
      <c r="D101" s="1">
        <v>0</v>
      </c>
      <c r="E101" s="1">
        <v>0</v>
      </c>
      <c r="F101" s="41">
        <f t="shared" si="12"/>
        <v>0</v>
      </c>
      <c r="G101" s="22">
        <f t="shared" si="7"/>
        <v>0</v>
      </c>
      <c r="H101" s="45">
        <f t="shared" si="8"/>
        <v>0</v>
      </c>
      <c r="I101" s="42">
        <f t="shared" si="9"/>
        <v>0</v>
      </c>
      <c r="J101" s="30">
        <f t="shared" si="11"/>
        <v>0</v>
      </c>
      <c r="K101" s="216"/>
      <c r="L101" s="27">
        <f t="shared" si="10"/>
        <v>0</v>
      </c>
    </row>
    <row r="102" spans="1:12" ht="15.75" customHeight="1" x14ac:dyDescent="0.45">
      <c r="A102" s="293"/>
      <c r="B102" s="5" t="s">
        <v>7</v>
      </c>
      <c r="C102" s="2">
        <v>504</v>
      </c>
      <c r="D102" s="1">
        <v>0</v>
      </c>
      <c r="E102" s="1">
        <v>0</v>
      </c>
      <c r="F102" s="41">
        <f t="shared" si="12"/>
        <v>0</v>
      </c>
      <c r="G102" s="22">
        <f t="shared" si="7"/>
        <v>0</v>
      </c>
      <c r="H102" s="45">
        <f t="shared" si="8"/>
        <v>0</v>
      </c>
      <c r="I102" s="42">
        <f t="shared" si="9"/>
        <v>0</v>
      </c>
      <c r="J102" s="30">
        <f t="shared" si="11"/>
        <v>0</v>
      </c>
      <c r="K102" s="216"/>
      <c r="L102" s="27">
        <f t="shared" si="10"/>
        <v>0</v>
      </c>
    </row>
    <row r="103" spans="1:12" ht="15" customHeight="1" x14ac:dyDescent="0.45">
      <c r="A103" s="294"/>
      <c r="B103" s="5" t="s">
        <v>8</v>
      </c>
      <c r="C103" s="2">
        <v>101</v>
      </c>
      <c r="D103" s="1">
        <v>0</v>
      </c>
      <c r="E103" s="1">
        <v>0</v>
      </c>
      <c r="F103" s="41">
        <f t="shared" si="12"/>
        <v>0</v>
      </c>
      <c r="G103" s="22">
        <f t="shared" si="7"/>
        <v>0</v>
      </c>
      <c r="H103" s="45">
        <f t="shared" si="8"/>
        <v>0</v>
      </c>
      <c r="I103" s="42">
        <f t="shared" si="9"/>
        <v>0</v>
      </c>
      <c r="J103" s="30">
        <f t="shared" si="11"/>
        <v>0</v>
      </c>
      <c r="K103" s="216"/>
      <c r="L103" s="27">
        <f t="shared" si="10"/>
        <v>0</v>
      </c>
    </row>
    <row r="104" spans="1:12" ht="15" customHeight="1" x14ac:dyDescent="0.45">
      <c r="A104" s="294"/>
      <c r="B104" s="5" t="s">
        <v>8</v>
      </c>
      <c r="C104" s="2">
        <v>102</v>
      </c>
      <c r="D104" s="1">
        <v>0</v>
      </c>
      <c r="E104" s="1">
        <v>0</v>
      </c>
      <c r="F104" s="41">
        <f>(E104-D104)*0.01</f>
        <v>0</v>
      </c>
      <c r="G104" s="22">
        <f t="shared" si="7"/>
        <v>0</v>
      </c>
      <c r="H104" s="45">
        <f t="shared" si="8"/>
        <v>0</v>
      </c>
      <c r="I104" s="42">
        <f t="shared" si="9"/>
        <v>0</v>
      </c>
      <c r="J104" s="30">
        <f t="shared" si="11"/>
        <v>0</v>
      </c>
      <c r="K104" s="216"/>
      <c r="L104" s="27">
        <f t="shared" si="10"/>
        <v>0</v>
      </c>
    </row>
    <row r="105" spans="1:12" ht="15" customHeight="1" x14ac:dyDescent="0.45">
      <c r="A105" s="294"/>
      <c r="B105" s="5" t="s">
        <v>8</v>
      </c>
      <c r="C105" s="2">
        <v>103</v>
      </c>
      <c r="D105" s="1">
        <v>0</v>
      </c>
      <c r="E105" s="1">
        <v>0</v>
      </c>
      <c r="F105" s="41">
        <f t="shared" si="12"/>
        <v>0</v>
      </c>
      <c r="G105" s="22">
        <f t="shared" si="7"/>
        <v>0</v>
      </c>
      <c r="H105" s="45">
        <f t="shared" si="8"/>
        <v>0</v>
      </c>
      <c r="I105" s="42">
        <f t="shared" si="9"/>
        <v>0</v>
      </c>
      <c r="J105" s="30">
        <f t="shared" si="11"/>
        <v>0</v>
      </c>
      <c r="K105" s="216"/>
      <c r="L105" s="27">
        <f t="shared" si="10"/>
        <v>0</v>
      </c>
    </row>
    <row r="106" spans="1:12" ht="15" customHeight="1" x14ac:dyDescent="0.45">
      <c r="A106" s="294"/>
      <c r="B106" s="5" t="s">
        <v>8</v>
      </c>
      <c r="C106" s="2">
        <v>104</v>
      </c>
      <c r="D106" s="1">
        <v>0</v>
      </c>
      <c r="E106" s="1">
        <v>0</v>
      </c>
      <c r="F106" s="41">
        <f t="shared" si="12"/>
        <v>0</v>
      </c>
      <c r="G106" s="22">
        <f t="shared" si="7"/>
        <v>0</v>
      </c>
      <c r="H106" s="45">
        <f t="shared" si="8"/>
        <v>0</v>
      </c>
      <c r="I106" s="42">
        <f t="shared" si="9"/>
        <v>0</v>
      </c>
      <c r="J106" s="30">
        <f t="shared" si="11"/>
        <v>0</v>
      </c>
      <c r="K106" s="216"/>
      <c r="L106" s="27">
        <f t="shared" si="10"/>
        <v>0</v>
      </c>
    </row>
    <row r="107" spans="1:12" ht="15" customHeight="1" x14ac:dyDescent="0.45">
      <c r="A107" s="294"/>
      <c r="B107" s="5" t="s">
        <v>8</v>
      </c>
      <c r="C107" s="2">
        <v>201</v>
      </c>
      <c r="D107" s="1">
        <v>0</v>
      </c>
      <c r="E107" s="1">
        <v>0</v>
      </c>
      <c r="F107" s="41">
        <f t="shared" si="12"/>
        <v>0</v>
      </c>
      <c r="G107" s="22">
        <f t="shared" si="7"/>
        <v>0</v>
      </c>
      <c r="H107" s="45">
        <f t="shared" si="8"/>
        <v>0</v>
      </c>
      <c r="I107" s="42">
        <f t="shared" si="9"/>
        <v>0</v>
      </c>
      <c r="J107" s="30">
        <f t="shared" si="11"/>
        <v>0</v>
      </c>
      <c r="K107" s="216"/>
      <c r="L107" s="27">
        <f t="shared" si="10"/>
        <v>0</v>
      </c>
    </row>
    <row r="108" spans="1:12" ht="15" customHeight="1" x14ac:dyDescent="0.45">
      <c r="A108" s="294"/>
      <c r="B108" s="5" t="s">
        <v>8</v>
      </c>
      <c r="C108" s="2">
        <v>202</v>
      </c>
      <c r="D108" s="1">
        <v>0</v>
      </c>
      <c r="E108" s="1">
        <v>0</v>
      </c>
      <c r="F108" s="41">
        <f t="shared" si="12"/>
        <v>0</v>
      </c>
      <c r="G108" s="22">
        <f t="shared" si="7"/>
        <v>0</v>
      </c>
      <c r="H108" s="45">
        <f t="shared" si="8"/>
        <v>0</v>
      </c>
      <c r="I108" s="42">
        <f t="shared" si="9"/>
        <v>0</v>
      </c>
      <c r="J108" s="30">
        <f t="shared" si="11"/>
        <v>0</v>
      </c>
      <c r="K108" s="216"/>
      <c r="L108" s="27">
        <f t="shared" si="10"/>
        <v>0</v>
      </c>
    </row>
    <row r="109" spans="1:12" ht="15" customHeight="1" x14ac:dyDescent="0.45">
      <c r="A109" s="294"/>
      <c r="B109" s="5" t="s">
        <v>8</v>
      </c>
      <c r="C109" s="2">
        <v>203</v>
      </c>
      <c r="D109" s="1">
        <v>0</v>
      </c>
      <c r="E109" s="1">
        <v>0</v>
      </c>
      <c r="F109" s="41">
        <f t="shared" si="12"/>
        <v>0</v>
      </c>
      <c r="G109" s="22">
        <f t="shared" si="7"/>
        <v>0</v>
      </c>
      <c r="H109" s="45">
        <f t="shared" si="8"/>
        <v>0</v>
      </c>
      <c r="I109" s="42">
        <f t="shared" si="9"/>
        <v>0</v>
      </c>
      <c r="J109" s="30">
        <f t="shared" si="11"/>
        <v>0</v>
      </c>
      <c r="K109" s="216"/>
      <c r="L109" s="27">
        <f t="shared" si="10"/>
        <v>0</v>
      </c>
    </row>
    <row r="110" spans="1:12" ht="15" customHeight="1" x14ac:dyDescent="0.45">
      <c r="A110" s="294"/>
      <c r="B110" s="5" t="s">
        <v>8</v>
      </c>
      <c r="C110" s="2">
        <v>204</v>
      </c>
      <c r="D110" s="1">
        <v>0</v>
      </c>
      <c r="E110" s="1">
        <v>0</v>
      </c>
      <c r="F110" s="41">
        <f t="shared" si="12"/>
        <v>0</v>
      </c>
      <c r="G110" s="22">
        <f t="shared" si="7"/>
        <v>0</v>
      </c>
      <c r="H110" s="45">
        <f t="shared" si="8"/>
        <v>0</v>
      </c>
      <c r="I110" s="42">
        <f t="shared" si="9"/>
        <v>0</v>
      </c>
      <c r="J110" s="30">
        <f t="shared" si="11"/>
        <v>0</v>
      </c>
      <c r="K110" s="216"/>
      <c r="L110" s="27">
        <f t="shared" si="10"/>
        <v>0</v>
      </c>
    </row>
    <row r="111" spans="1:12" ht="15" customHeight="1" x14ac:dyDescent="0.45">
      <c r="A111" s="294"/>
      <c r="B111" s="5" t="s">
        <v>8</v>
      </c>
      <c r="C111" s="2">
        <v>301</v>
      </c>
      <c r="D111" s="1">
        <v>0</v>
      </c>
      <c r="E111" s="1">
        <v>0</v>
      </c>
      <c r="F111" s="41">
        <f t="shared" si="12"/>
        <v>0</v>
      </c>
      <c r="G111" s="22">
        <f t="shared" si="7"/>
        <v>0</v>
      </c>
      <c r="H111" s="45">
        <f t="shared" si="8"/>
        <v>0</v>
      </c>
      <c r="I111" s="42">
        <f t="shared" si="9"/>
        <v>0</v>
      </c>
      <c r="J111" s="30">
        <f t="shared" si="11"/>
        <v>0</v>
      </c>
      <c r="K111" s="216"/>
      <c r="L111" s="27">
        <f t="shared" si="10"/>
        <v>0</v>
      </c>
    </row>
    <row r="112" spans="1:12" ht="15" customHeight="1" x14ac:dyDescent="0.45">
      <c r="A112" s="294"/>
      <c r="B112" s="5" t="s">
        <v>8</v>
      </c>
      <c r="C112" s="2">
        <v>302</v>
      </c>
      <c r="D112" s="1">
        <v>0</v>
      </c>
      <c r="E112" s="1">
        <v>0</v>
      </c>
      <c r="F112" s="41">
        <f t="shared" si="12"/>
        <v>0</v>
      </c>
      <c r="G112" s="22">
        <f t="shared" si="7"/>
        <v>0</v>
      </c>
      <c r="H112" s="45">
        <f t="shared" si="8"/>
        <v>0</v>
      </c>
      <c r="I112" s="42">
        <f t="shared" si="9"/>
        <v>0</v>
      </c>
      <c r="J112" s="30">
        <f t="shared" si="11"/>
        <v>0</v>
      </c>
      <c r="K112" s="216"/>
      <c r="L112" s="27">
        <f t="shared" si="10"/>
        <v>0</v>
      </c>
    </row>
    <row r="113" spans="1:12" ht="15" customHeight="1" x14ac:dyDescent="0.45">
      <c r="A113" s="294"/>
      <c r="B113" s="5" t="s">
        <v>8</v>
      </c>
      <c r="C113" s="2">
        <v>303</v>
      </c>
      <c r="D113" s="1">
        <v>0</v>
      </c>
      <c r="E113" s="1">
        <v>0</v>
      </c>
      <c r="F113" s="41">
        <f t="shared" si="12"/>
        <v>0</v>
      </c>
      <c r="G113" s="22">
        <f t="shared" si="7"/>
        <v>0</v>
      </c>
      <c r="H113" s="45">
        <f t="shared" si="8"/>
        <v>0</v>
      </c>
      <c r="I113" s="42">
        <f t="shared" si="9"/>
        <v>0</v>
      </c>
      <c r="J113" s="30">
        <f t="shared" si="11"/>
        <v>0</v>
      </c>
      <c r="K113" s="216"/>
      <c r="L113" s="27">
        <f t="shared" si="10"/>
        <v>0</v>
      </c>
    </row>
    <row r="114" spans="1:12" ht="15" customHeight="1" x14ac:dyDescent="0.45">
      <c r="A114" s="294"/>
      <c r="B114" s="5" t="s">
        <v>8</v>
      </c>
      <c r="C114" s="2">
        <v>304</v>
      </c>
      <c r="D114" s="1">
        <v>0</v>
      </c>
      <c r="E114" s="1">
        <v>0</v>
      </c>
      <c r="F114" s="41">
        <f t="shared" si="12"/>
        <v>0</v>
      </c>
      <c r="G114" s="22">
        <f t="shared" si="7"/>
        <v>0</v>
      </c>
      <c r="H114" s="45">
        <f t="shared" si="8"/>
        <v>0</v>
      </c>
      <c r="I114" s="42">
        <f t="shared" si="9"/>
        <v>0</v>
      </c>
      <c r="J114" s="30">
        <f t="shared" si="11"/>
        <v>0</v>
      </c>
      <c r="K114" s="216"/>
      <c r="L114" s="27">
        <f t="shared" si="10"/>
        <v>0</v>
      </c>
    </row>
    <row r="115" spans="1:12" ht="15" customHeight="1" x14ac:dyDescent="0.45">
      <c r="A115" s="294"/>
      <c r="B115" s="5" t="s">
        <v>8</v>
      </c>
      <c r="C115" s="2">
        <v>401</v>
      </c>
      <c r="D115" s="1">
        <v>0</v>
      </c>
      <c r="E115" s="1">
        <v>0</v>
      </c>
      <c r="F115" s="41">
        <f t="shared" si="12"/>
        <v>0</v>
      </c>
      <c r="G115" s="22">
        <f t="shared" si="7"/>
        <v>0</v>
      </c>
      <c r="H115" s="45">
        <f t="shared" si="8"/>
        <v>0</v>
      </c>
      <c r="I115" s="42">
        <f t="shared" si="9"/>
        <v>0</v>
      </c>
      <c r="J115" s="30">
        <f t="shared" si="11"/>
        <v>0</v>
      </c>
      <c r="K115" s="216"/>
      <c r="L115" s="27">
        <f t="shared" si="10"/>
        <v>0</v>
      </c>
    </row>
    <row r="116" spans="1:12" ht="15" customHeight="1" x14ac:dyDescent="0.45">
      <c r="A116" s="294"/>
      <c r="B116" s="5" t="s">
        <v>8</v>
      </c>
      <c r="C116" s="2">
        <v>402</v>
      </c>
      <c r="D116" s="1">
        <v>0</v>
      </c>
      <c r="E116" s="1">
        <v>0</v>
      </c>
      <c r="F116" s="41">
        <f t="shared" si="12"/>
        <v>0</v>
      </c>
      <c r="G116" s="22">
        <f t="shared" si="7"/>
        <v>0</v>
      </c>
      <c r="H116" s="45">
        <f t="shared" si="8"/>
        <v>0</v>
      </c>
      <c r="I116" s="42">
        <f t="shared" si="9"/>
        <v>0</v>
      </c>
      <c r="J116" s="30">
        <f t="shared" si="11"/>
        <v>0</v>
      </c>
      <c r="K116" s="216"/>
      <c r="L116" s="27">
        <f t="shared" si="10"/>
        <v>0</v>
      </c>
    </row>
    <row r="117" spans="1:12" ht="15" customHeight="1" x14ac:dyDescent="0.45">
      <c r="A117" s="294"/>
      <c r="B117" s="5" t="s">
        <v>8</v>
      </c>
      <c r="C117" s="2">
        <v>403</v>
      </c>
      <c r="D117" s="1">
        <v>0</v>
      </c>
      <c r="E117" s="1">
        <v>0</v>
      </c>
      <c r="F117" s="41">
        <f t="shared" si="12"/>
        <v>0</v>
      </c>
      <c r="G117" s="22">
        <f t="shared" si="7"/>
        <v>0</v>
      </c>
      <c r="H117" s="45">
        <f t="shared" si="8"/>
        <v>0</v>
      </c>
      <c r="I117" s="42">
        <f t="shared" si="9"/>
        <v>0</v>
      </c>
      <c r="J117" s="30">
        <f t="shared" si="11"/>
        <v>0</v>
      </c>
      <c r="K117" s="216"/>
      <c r="L117" s="27">
        <f t="shared" si="10"/>
        <v>0</v>
      </c>
    </row>
    <row r="118" spans="1:12" ht="15" customHeight="1" x14ac:dyDescent="0.45">
      <c r="A118" s="294"/>
      <c r="B118" s="5" t="s">
        <v>8</v>
      </c>
      <c r="C118" s="2">
        <v>404</v>
      </c>
      <c r="D118" s="1">
        <v>0</v>
      </c>
      <c r="E118" s="1">
        <v>0</v>
      </c>
      <c r="F118" s="41">
        <f t="shared" si="12"/>
        <v>0</v>
      </c>
      <c r="G118" s="22">
        <f t="shared" si="7"/>
        <v>0</v>
      </c>
      <c r="H118" s="45">
        <f t="shared" si="8"/>
        <v>0</v>
      </c>
      <c r="I118" s="42">
        <f t="shared" si="9"/>
        <v>0</v>
      </c>
      <c r="J118" s="30">
        <f t="shared" si="11"/>
        <v>0</v>
      </c>
      <c r="K118" s="216"/>
      <c r="L118" s="27">
        <f t="shared" si="10"/>
        <v>0</v>
      </c>
    </row>
    <row r="119" spans="1:12" ht="15" customHeight="1" x14ac:dyDescent="0.45">
      <c r="A119" s="294"/>
      <c r="B119" s="5" t="s">
        <v>8</v>
      </c>
      <c r="C119" s="2">
        <v>501</v>
      </c>
      <c r="D119" s="1">
        <v>0</v>
      </c>
      <c r="E119" s="1">
        <v>0</v>
      </c>
      <c r="F119" s="41">
        <f t="shared" si="12"/>
        <v>0</v>
      </c>
      <c r="G119" s="22">
        <f t="shared" si="7"/>
        <v>0</v>
      </c>
      <c r="H119" s="45">
        <f t="shared" si="8"/>
        <v>0</v>
      </c>
      <c r="I119" s="42">
        <f t="shared" si="9"/>
        <v>0</v>
      </c>
      <c r="J119" s="30">
        <f t="shared" si="11"/>
        <v>0</v>
      </c>
      <c r="K119" s="216"/>
      <c r="L119" s="27">
        <f t="shared" si="10"/>
        <v>0</v>
      </c>
    </row>
    <row r="120" spans="1:12" ht="15" customHeight="1" x14ac:dyDescent="0.45">
      <c r="A120" s="294"/>
      <c r="B120" s="5" t="s">
        <v>8</v>
      </c>
      <c r="C120" s="2">
        <v>502</v>
      </c>
      <c r="D120" s="1">
        <v>0</v>
      </c>
      <c r="E120" s="1">
        <v>0</v>
      </c>
      <c r="F120" s="41">
        <f t="shared" si="12"/>
        <v>0</v>
      </c>
      <c r="G120" s="22">
        <f t="shared" si="7"/>
        <v>0</v>
      </c>
      <c r="H120" s="45">
        <f t="shared" si="8"/>
        <v>0</v>
      </c>
      <c r="I120" s="42">
        <f t="shared" si="9"/>
        <v>0</v>
      </c>
      <c r="J120" s="30">
        <f t="shared" si="11"/>
        <v>0</v>
      </c>
      <c r="K120" s="216"/>
      <c r="L120" s="27">
        <f t="shared" si="10"/>
        <v>0</v>
      </c>
    </row>
    <row r="121" spans="1:12" ht="15" customHeight="1" x14ac:dyDescent="0.45">
      <c r="A121" s="294"/>
      <c r="B121" s="5" t="s">
        <v>8</v>
      </c>
      <c r="C121" s="2">
        <v>503</v>
      </c>
      <c r="D121" s="1">
        <v>0</v>
      </c>
      <c r="E121" s="1">
        <v>0</v>
      </c>
      <c r="F121" s="41">
        <f t="shared" si="12"/>
        <v>0</v>
      </c>
      <c r="G121" s="22">
        <f t="shared" si="7"/>
        <v>0</v>
      </c>
      <c r="H121" s="45">
        <f t="shared" si="8"/>
        <v>0</v>
      </c>
      <c r="I121" s="42">
        <f t="shared" si="9"/>
        <v>0</v>
      </c>
      <c r="J121" s="30">
        <f t="shared" si="11"/>
        <v>0</v>
      </c>
      <c r="K121" s="216"/>
      <c r="L121" s="27">
        <f t="shared" si="10"/>
        <v>0</v>
      </c>
    </row>
    <row r="122" spans="1:12" ht="15.75" customHeight="1" x14ac:dyDescent="0.45">
      <c r="A122" s="294"/>
      <c r="B122" s="5" t="s">
        <v>8</v>
      </c>
      <c r="C122" s="2">
        <v>504</v>
      </c>
      <c r="D122" s="1">
        <v>0</v>
      </c>
      <c r="E122" s="1">
        <v>0</v>
      </c>
      <c r="F122" s="41">
        <f t="shared" si="12"/>
        <v>0</v>
      </c>
      <c r="G122" s="22">
        <f t="shared" si="7"/>
        <v>0</v>
      </c>
      <c r="H122" s="45">
        <f t="shared" si="8"/>
        <v>0</v>
      </c>
      <c r="I122" s="42">
        <f t="shared" si="9"/>
        <v>0</v>
      </c>
      <c r="J122" s="30">
        <f t="shared" si="11"/>
        <v>0</v>
      </c>
      <c r="K122" s="216"/>
      <c r="L122" s="27">
        <f t="shared" si="10"/>
        <v>0</v>
      </c>
    </row>
    <row r="123" spans="1:12" ht="15" customHeight="1" x14ac:dyDescent="0.45">
      <c r="A123" s="293"/>
      <c r="B123" s="5" t="s">
        <v>9</v>
      </c>
      <c r="C123" s="2">
        <v>101</v>
      </c>
      <c r="D123" s="1">
        <v>0</v>
      </c>
      <c r="E123" s="1">
        <v>0</v>
      </c>
      <c r="F123" s="41">
        <f t="shared" si="12"/>
        <v>0</v>
      </c>
      <c r="G123" s="22">
        <f t="shared" si="7"/>
        <v>0</v>
      </c>
      <c r="H123" s="45">
        <f t="shared" si="8"/>
        <v>0</v>
      </c>
      <c r="I123" s="42">
        <f t="shared" si="9"/>
        <v>0</v>
      </c>
      <c r="J123" s="30">
        <f t="shared" si="11"/>
        <v>0</v>
      </c>
      <c r="K123" s="216"/>
      <c r="L123" s="27">
        <f t="shared" si="10"/>
        <v>0</v>
      </c>
    </row>
    <row r="124" spans="1:12" ht="15" customHeight="1" x14ac:dyDescent="0.45">
      <c r="A124" s="293"/>
      <c r="B124" s="5" t="s">
        <v>9</v>
      </c>
      <c r="C124" s="2">
        <v>102</v>
      </c>
      <c r="D124" s="1">
        <v>0</v>
      </c>
      <c r="E124" s="1">
        <v>0</v>
      </c>
      <c r="F124" s="41">
        <f>(E124-D124)*0.01</f>
        <v>0</v>
      </c>
      <c r="G124" s="22">
        <f>MMULT($G$1,1/$F$183)*F124</f>
        <v>0</v>
      </c>
      <c r="H124" s="45">
        <f t="shared" si="8"/>
        <v>0</v>
      </c>
      <c r="I124" s="42">
        <f t="shared" si="9"/>
        <v>0</v>
      </c>
      <c r="J124" s="30">
        <f t="shared" si="11"/>
        <v>0</v>
      </c>
      <c r="K124" s="216"/>
      <c r="L124" s="27">
        <f t="shared" si="10"/>
        <v>0</v>
      </c>
    </row>
    <row r="125" spans="1:12" ht="15" customHeight="1" x14ac:dyDescent="0.45">
      <c r="A125" s="293"/>
      <c r="B125" s="5" t="s">
        <v>9</v>
      </c>
      <c r="C125" s="2">
        <v>103</v>
      </c>
      <c r="D125" s="1">
        <v>0</v>
      </c>
      <c r="E125" s="1">
        <v>0</v>
      </c>
      <c r="F125" s="41">
        <f t="shared" ref="F125:F182" si="13">(E125-D125)*$N$1</f>
        <v>0</v>
      </c>
      <c r="G125" s="22">
        <f t="shared" si="7"/>
        <v>0</v>
      </c>
      <c r="H125" s="45">
        <f t="shared" si="8"/>
        <v>0</v>
      </c>
      <c r="I125" s="42">
        <f t="shared" si="9"/>
        <v>0</v>
      </c>
      <c r="J125" s="30">
        <f t="shared" si="11"/>
        <v>0</v>
      </c>
      <c r="K125" s="216"/>
      <c r="L125" s="27">
        <f t="shared" si="10"/>
        <v>0</v>
      </c>
    </row>
    <row r="126" spans="1:12" ht="15" customHeight="1" x14ac:dyDescent="0.45">
      <c r="A126" s="293"/>
      <c r="B126" s="5" t="s">
        <v>9</v>
      </c>
      <c r="C126" s="2">
        <v>104</v>
      </c>
      <c r="D126" s="1">
        <v>0</v>
      </c>
      <c r="E126" s="1">
        <v>0</v>
      </c>
      <c r="F126" s="41">
        <f>(E126-D126)*$N$1</f>
        <v>0</v>
      </c>
      <c r="G126" s="22">
        <f t="shared" si="7"/>
        <v>0</v>
      </c>
      <c r="H126" s="45">
        <f t="shared" si="8"/>
        <v>0</v>
      </c>
      <c r="I126" s="42">
        <f t="shared" si="9"/>
        <v>0</v>
      </c>
      <c r="J126" s="30">
        <f t="shared" si="11"/>
        <v>0</v>
      </c>
      <c r="K126" s="216"/>
      <c r="L126" s="27">
        <f t="shared" si="10"/>
        <v>0</v>
      </c>
    </row>
    <row r="127" spans="1:12" ht="15" customHeight="1" x14ac:dyDescent="0.45">
      <c r="A127" s="293"/>
      <c r="B127" s="5" t="s">
        <v>9</v>
      </c>
      <c r="C127" s="2">
        <v>201</v>
      </c>
      <c r="D127" s="1">
        <v>0</v>
      </c>
      <c r="E127" s="1">
        <v>0</v>
      </c>
      <c r="F127" s="41">
        <f t="shared" si="13"/>
        <v>0</v>
      </c>
      <c r="G127" s="22">
        <f t="shared" si="7"/>
        <v>0</v>
      </c>
      <c r="H127" s="45">
        <f t="shared" si="8"/>
        <v>0</v>
      </c>
      <c r="I127" s="42">
        <f t="shared" si="9"/>
        <v>0</v>
      </c>
      <c r="J127" s="30">
        <f t="shared" si="11"/>
        <v>0</v>
      </c>
      <c r="K127" s="216"/>
      <c r="L127" s="27">
        <f t="shared" si="10"/>
        <v>0</v>
      </c>
    </row>
    <row r="128" spans="1:12" ht="15" customHeight="1" x14ac:dyDescent="0.45">
      <c r="A128" s="293"/>
      <c r="B128" s="5" t="s">
        <v>9</v>
      </c>
      <c r="C128" s="2">
        <v>202</v>
      </c>
      <c r="D128" s="1">
        <v>0</v>
      </c>
      <c r="E128" s="1">
        <v>0</v>
      </c>
      <c r="F128" s="41">
        <f t="shared" si="13"/>
        <v>0</v>
      </c>
      <c r="G128" s="22">
        <f t="shared" si="7"/>
        <v>0</v>
      </c>
      <c r="H128" s="45">
        <f t="shared" si="8"/>
        <v>0</v>
      </c>
      <c r="I128" s="42">
        <f t="shared" si="9"/>
        <v>0</v>
      </c>
      <c r="J128" s="30">
        <f t="shared" si="11"/>
        <v>0</v>
      </c>
      <c r="K128" s="216"/>
      <c r="L128" s="27">
        <f t="shared" si="10"/>
        <v>0</v>
      </c>
    </row>
    <row r="129" spans="1:12" ht="15" customHeight="1" x14ac:dyDescent="0.45">
      <c r="A129" s="293"/>
      <c r="B129" s="5" t="s">
        <v>9</v>
      </c>
      <c r="C129" s="2">
        <v>203</v>
      </c>
      <c r="D129" s="1">
        <v>0</v>
      </c>
      <c r="E129" s="1">
        <v>0</v>
      </c>
      <c r="F129" s="41">
        <f t="shared" si="13"/>
        <v>0</v>
      </c>
      <c r="G129" s="22">
        <f t="shared" si="7"/>
        <v>0</v>
      </c>
      <c r="H129" s="45">
        <f t="shared" si="8"/>
        <v>0</v>
      </c>
      <c r="I129" s="42">
        <f t="shared" si="9"/>
        <v>0</v>
      </c>
      <c r="J129" s="30">
        <f t="shared" si="11"/>
        <v>0</v>
      </c>
      <c r="K129" s="216"/>
      <c r="L129" s="27">
        <f t="shared" si="10"/>
        <v>0</v>
      </c>
    </row>
    <row r="130" spans="1:12" ht="15" customHeight="1" x14ac:dyDescent="0.45">
      <c r="A130" s="293"/>
      <c r="B130" s="5" t="s">
        <v>9</v>
      </c>
      <c r="C130" s="2">
        <v>204</v>
      </c>
      <c r="D130" s="1">
        <v>0</v>
      </c>
      <c r="E130" s="1">
        <v>0</v>
      </c>
      <c r="F130" s="41">
        <f t="shared" si="13"/>
        <v>0</v>
      </c>
      <c r="G130" s="22">
        <f t="shared" si="7"/>
        <v>0</v>
      </c>
      <c r="H130" s="45">
        <f t="shared" si="8"/>
        <v>0</v>
      </c>
      <c r="I130" s="42">
        <f t="shared" si="9"/>
        <v>0</v>
      </c>
      <c r="J130" s="30">
        <f t="shared" si="11"/>
        <v>0</v>
      </c>
      <c r="K130" s="216"/>
      <c r="L130" s="27">
        <f t="shared" si="10"/>
        <v>0</v>
      </c>
    </row>
    <row r="131" spans="1:12" ht="15" customHeight="1" x14ac:dyDescent="0.45">
      <c r="A131" s="293"/>
      <c r="B131" s="5" t="s">
        <v>9</v>
      </c>
      <c r="C131" s="2">
        <v>301</v>
      </c>
      <c r="D131" s="1">
        <v>0</v>
      </c>
      <c r="E131" s="1">
        <v>0</v>
      </c>
      <c r="F131" s="41">
        <f t="shared" si="13"/>
        <v>0</v>
      </c>
      <c r="G131" s="22">
        <f t="shared" si="7"/>
        <v>0</v>
      </c>
      <c r="H131" s="45">
        <f t="shared" si="8"/>
        <v>0</v>
      </c>
      <c r="I131" s="42">
        <f t="shared" si="9"/>
        <v>0</v>
      </c>
      <c r="J131" s="30">
        <f t="shared" si="11"/>
        <v>0</v>
      </c>
      <c r="K131" s="216"/>
      <c r="L131" s="27">
        <f t="shared" si="10"/>
        <v>0</v>
      </c>
    </row>
    <row r="132" spans="1:12" ht="15" customHeight="1" x14ac:dyDescent="0.45">
      <c r="A132" s="293"/>
      <c r="B132" s="5" t="s">
        <v>9</v>
      </c>
      <c r="C132" s="2">
        <v>302</v>
      </c>
      <c r="D132" s="1">
        <v>0</v>
      </c>
      <c r="E132" s="1">
        <v>0</v>
      </c>
      <c r="F132" s="41">
        <f t="shared" si="13"/>
        <v>0</v>
      </c>
      <c r="G132" s="22">
        <f t="shared" ref="G132:G182" si="14">MMULT($G$1,1/$F$183)*F132</f>
        <v>0</v>
      </c>
      <c r="H132" s="45">
        <f t="shared" ref="H132:H182" si="15">MMULT($H$1,1/180)</f>
        <v>0</v>
      </c>
      <c r="I132" s="42">
        <f t="shared" ref="I132:I182" si="16">SUM(G132,H132)</f>
        <v>0</v>
      </c>
      <c r="J132" s="30">
        <f t="shared" si="11"/>
        <v>0</v>
      </c>
      <c r="K132" s="216"/>
      <c r="L132" s="27">
        <f t="shared" ref="L132:L182" si="17">SUM(I132,J132,K132)</f>
        <v>0</v>
      </c>
    </row>
    <row r="133" spans="1:12" ht="15" customHeight="1" x14ac:dyDescent="0.45">
      <c r="A133" s="293"/>
      <c r="B133" s="5" t="s">
        <v>9</v>
      </c>
      <c r="C133" s="2">
        <v>303</v>
      </c>
      <c r="D133" s="1">
        <v>0</v>
      </c>
      <c r="E133" s="1">
        <v>0</v>
      </c>
      <c r="F133" s="41">
        <f t="shared" si="13"/>
        <v>0</v>
      </c>
      <c r="G133" s="22">
        <f t="shared" si="14"/>
        <v>0</v>
      </c>
      <c r="H133" s="45">
        <f t="shared" si="15"/>
        <v>0</v>
      </c>
      <c r="I133" s="42">
        <f t="shared" si="16"/>
        <v>0</v>
      </c>
      <c r="J133" s="30">
        <f t="shared" ref="J133:J182" si="18">SUM($J$3)</f>
        <v>0</v>
      </c>
      <c r="K133" s="216"/>
      <c r="L133" s="27">
        <f t="shared" si="17"/>
        <v>0</v>
      </c>
    </row>
    <row r="134" spans="1:12" ht="15" customHeight="1" x14ac:dyDescent="0.45">
      <c r="A134" s="293"/>
      <c r="B134" s="5" t="s">
        <v>9</v>
      </c>
      <c r="C134" s="2">
        <v>304</v>
      </c>
      <c r="D134" s="1">
        <v>0</v>
      </c>
      <c r="E134" s="1">
        <v>0</v>
      </c>
      <c r="F134" s="41">
        <f t="shared" si="13"/>
        <v>0</v>
      </c>
      <c r="G134" s="22">
        <f t="shared" si="14"/>
        <v>0</v>
      </c>
      <c r="H134" s="45">
        <f t="shared" si="15"/>
        <v>0</v>
      </c>
      <c r="I134" s="42">
        <f t="shared" si="16"/>
        <v>0</v>
      </c>
      <c r="J134" s="30">
        <f t="shared" si="18"/>
        <v>0</v>
      </c>
      <c r="K134" s="216"/>
      <c r="L134" s="27">
        <f t="shared" si="17"/>
        <v>0</v>
      </c>
    </row>
    <row r="135" spans="1:12" ht="15" customHeight="1" x14ac:dyDescent="0.45">
      <c r="A135" s="293"/>
      <c r="B135" s="5" t="s">
        <v>9</v>
      </c>
      <c r="C135" s="2">
        <v>401</v>
      </c>
      <c r="D135" s="1">
        <v>0</v>
      </c>
      <c r="E135" s="1">
        <v>0</v>
      </c>
      <c r="F135" s="41">
        <f t="shared" si="13"/>
        <v>0</v>
      </c>
      <c r="G135" s="22">
        <f t="shared" si="14"/>
        <v>0</v>
      </c>
      <c r="H135" s="45">
        <f t="shared" si="15"/>
        <v>0</v>
      </c>
      <c r="I135" s="42">
        <f t="shared" si="16"/>
        <v>0</v>
      </c>
      <c r="J135" s="30">
        <f t="shared" si="18"/>
        <v>0</v>
      </c>
      <c r="K135" s="216"/>
      <c r="L135" s="27">
        <f t="shared" si="17"/>
        <v>0</v>
      </c>
    </row>
    <row r="136" spans="1:12" ht="15" customHeight="1" x14ac:dyDescent="0.45">
      <c r="A136" s="293"/>
      <c r="B136" s="5" t="s">
        <v>9</v>
      </c>
      <c r="C136" s="2">
        <v>402</v>
      </c>
      <c r="D136" s="1">
        <v>0</v>
      </c>
      <c r="E136" s="1">
        <v>0</v>
      </c>
      <c r="F136" s="41">
        <f t="shared" si="13"/>
        <v>0</v>
      </c>
      <c r="G136" s="22">
        <f t="shared" si="14"/>
        <v>0</v>
      </c>
      <c r="H136" s="45">
        <f t="shared" si="15"/>
        <v>0</v>
      </c>
      <c r="I136" s="42">
        <f t="shared" si="16"/>
        <v>0</v>
      </c>
      <c r="J136" s="30">
        <f t="shared" si="18"/>
        <v>0</v>
      </c>
      <c r="K136" s="216"/>
      <c r="L136" s="27">
        <f t="shared" si="17"/>
        <v>0</v>
      </c>
    </row>
    <row r="137" spans="1:12" ht="15" customHeight="1" x14ac:dyDescent="0.45">
      <c r="A137" s="293"/>
      <c r="B137" s="5" t="s">
        <v>9</v>
      </c>
      <c r="C137" s="2">
        <v>403</v>
      </c>
      <c r="D137" s="1">
        <v>0</v>
      </c>
      <c r="E137" s="1">
        <v>0</v>
      </c>
      <c r="F137" s="41">
        <f t="shared" si="13"/>
        <v>0</v>
      </c>
      <c r="G137" s="22">
        <f t="shared" si="14"/>
        <v>0</v>
      </c>
      <c r="H137" s="45">
        <f t="shared" si="15"/>
        <v>0</v>
      </c>
      <c r="I137" s="42">
        <f t="shared" si="16"/>
        <v>0</v>
      </c>
      <c r="J137" s="30">
        <f t="shared" si="18"/>
        <v>0</v>
      </c>
      <c r="K137" s="216"/>
      <c r="L137" s="27">
        <f t="shared" si="17"/>
        <v>0</v>
      </c>
    </row>
    <row r="138" spans="1:12" ht="15" customHeight="1" x14ac:dyDescent="0.45">
      <c r="A138" s="293"/>
      <c r="B138" s="5" t="s">
        <v>9</v>
      </c>
      <c r="C138" s="2">
        <v>404</v>
      </c>
      <c r="D138" s="1">
        <v>0</v>
      </c>
      <c r="E138" s="1">
        <v>0</v>
      </c>
      <c r="F138" s="41">
        <f t="shared" si="13"/>
        <v>0</v>
      </c>
      <c r="G138" s="22">
        <f t="shared" si="14"/>
        <v>0</v>
      </c>
      <c r="H138" s="45">
        <f t="shared" si="15"/>
        <v>0</v>
      </c>
      <c r="I138" s="42">
        <f t="shared" si="16"/>
        <v>0</v>
      </c>
      <c r="J138" s="30">
        <f t="shared" si="18"/>
        <v>0</v>
      </c>
      <c r="K138" s="216"/>
      <c r="L138" s="27">
        <f t="shared" si="17"/>
        <v>0</v>
      </c>
    </row>
    <row r="139" spans="1:12" ht="15" customHeight="1" x14ac:dyDescent="0.45">
      <c r="A139" s="293"/>
      <c r="B139" s="5" t="s">
        <v>9</v>
      </c>
      <c r="C139" s="2">
        <v>501</v>
      </c>
      <c r="D139" s="1">
        <v>0</v>
      </c>
      <c r="E139" s="1">
        <v>0</v>
      </c>
      <c r="F139" s="41">
        <f t="shared" si="13"/>
        <v>0</v>
      </c>
      <c r="G139" s="22">
        <f t="shared" si="14"/>
        <v>0</v>
      </c>
      <c r="H139" s="45">
        <f t="shared" si="15"/>
        <v>0</v>
      </c>
      <c r="I139" s="42">
        <f t="shared" si="16"/>
        <v>0</v>
      </c>
      <c r="J139" s="30">
        <f t="shared" si="18"/>
        <v>0</v>
      </c>
      <c r="K139" s="216"/>
      <c r="L139" s="27">
        <f t="shared" si="17"/>
        <v>0</v>
      </c>
    </row>
    <row r="140" spans="1:12" ht="15" customHeight="1" x14ac:dyDescent="0.45">
      <c r="A140" s="293"/>
      <c r="B140" s="5" t="s">
        <v>9</v>
      </c>
      <c r="C140" s="2">
        <v>502</v>
      </c>
      <c r="D140" s="1">
        <v>0</v>
      </c>
      <c r="E140" s="1">
        <v>0</v>
      </c>
      <c r="F140" s="41">
        <f t="shared" si="13"/>
        <v>0</v>
      </c>
      <c r="G140" s="22">
        <f t="shared" si="14"/>
        <v>0</v>
      </c>
      <c r="H140" s="45">
        <f t="shared" si="15"/>
        <v>0</v>
      </c>
      <c r="I140" s="42">
        <f t="shared" si="16"/>
        <v>0</v>
      </c>
      <c r="J140" s="30">
        <f t="shared" si="18"/>
        <v>0</v>
      </c>
      <c r="K140" s="216"/>
      <c r="L140" s="27">
        <f t="shared" si="17"/>
        <v>0</v>
      </c>
    </row>
    <row r="141" spans="1:12" ht="15" customHeight="1" x14ac:dyDescent="0.45">
      <c r="A141" s="293"/>
      <c r="B141" s="5" t="s">
        <v>9</v>
      </c>
      <c r="C141" s="2">
        <v>503</v>
      </c>
      <c r="D141" s="1">
        <v>0</v>
      </c>
      <c r="E141" s="1">
        <v>0</v>
      </c>
      <c r="F141" s="41">
        <f t="shared" si="13"/>
        <v>0</v>
      </c>
      <c r="G141" s="22">
        <f t="shared" si="14"/>
        <v>0</v>
      </c>
      <c r="H141" s="45">
        <f t="shared" si="15"/>
        <v>0</v>
      </c>
      <c r="I141" s="42">
        <f t="shared" si="16"/>
        <v>0</v>
      </c>
      <c r="J141" s="30">
        <f t="shared" si="18"/>
        <v>0</v>
      </c>
      <c r="K141" s="216"/>
      <c r="L141" s="27">
        <f>SUM(I141,J141,K141)</f>
        <v>0</v>
      </c>
    </row>
    <row r="142" spans="1:12" ht="15.75" customHeight="1" x14ac:dyDescent="0.45">
      <c r="A142" s="293"/>
      <c r="B142" s="5" t="s">
        <v>9</v>
      </c>
      <c r="C142" s="2">
        <v>504</v>
      </c>
      <c r="D142" s="1">
        <v>0</v>
      </c>
      <c r="E142" s="1">
        <v>0</v>
      </c>
      <c r="F142" s="41">
        <f t="shared" si="13"/>
        <v>0</v>
      </c>
      <c r="G142" s="22">
        <f t="shared" si="14"/>
        <v>0</v>
      </c>
      <c r="H142" s="45">
        <f t="shared" si="15"/>
        <v>0</v>
      </c>
      <c r="I142" s="42">
        <f t="shared" si="16"/>
        <v>0</v>
      </c>
      <c r="J142" s="30">
        <f t="shared" si="18"/>
        <v>0</v>
      </c>
      <c r="K142" s="216"/>
      <c r="L142" s="27">
        <f t="shared" si="17"/>
        <v>0</v>
      </c>
    </row>
    <row r="143" spans="1:12" x14ac:dyDescent="0.45">
      <c r="A143" s="294"/>
      <c r="B143" s="5" t="s">
        <v>10</v>
      </c>
      <c r="C143" s="2">
        <v>101</v>
      </c>
      <c r="D143" s="1">
        <v>0</v>
      </c>
      <c r="E143" s="1">
        <v>0</v>
      </c>
      <c r="F143" s="41">
        <f t="shared" si="13"/>
        <v>0</v>
      </c>
      <c r="G143" s="22">
        <f t="shared" si="14"/>
        <v>0</v>
      </c>
      <c r="H143" s="45">
        <f t="shared" si="15"/>
        <v>0</v>
      </c>
      <c r="I143" s="42">
        <f t="shared" si="16"/>
        <v>0</v>
      </c>
      <c r="J143" s="30">
        <f t="shared" si="18"/>
        <v>0</v>
      </c>
      <c r="K143" s="216"/>
      <c r="L143" s="27">
        <f t="shared" si="17"/>
        <v>0</v>
      </c>
    </row>
    <row r="144" spans="1:12" x14ac:dyDescent="0.45">
      <c r="A144" s="294"/>
      <c r="B144" s="5" t="s">
        <v>10</v>
      </c>
      <c r="C144" s="2">
        <v>102</v>
      </c>
      <c r="D144" s="1">
        <v>0</v>
      </c>
      <c r="E144" s="1">
        <v>0</v>
      </c>
      <c r="F144" s="41">
        <f t="shared" si="13"/>
        <v>0</v>
      </c>
      <c r="G144" s="22">
        <f t="shared" si="14"/>
        <v>0</v>
      </c>
      <c r="H144" s="45">
        <f t="shared" si="15"/>
        <v>0</v>
      </c>
      <c r="I144" s="42">
        <f t="shared" si="16"/>
        <v>0</v>
      </c>
      <c r="J144" s="30">
        <f t="shared" si="18"/>
        <v>0</v>
      </c>
      <c r="K144" s="216"/>
      <c r="L144" s="27">
        <f t="shared" si="17"/>
        <v>0</v>
      </c>
    </row>
    <row r="145" spans="1:12" x14ac:dyDescent="0.45">
      <c r="A145" s="294"/>
      <c r="B145" s="5" t="s">
        <v>10</v>
      </c>
      <c r="C145" s="2">
        <v>103</v>
      </c>
      <c r="D145" s="1">
        <v>0</v>
      </c>
      <c r="E145" s="1">
        <v>0</v>
      </c>
      <c r="F145" s="41">
        <f t="shared" si="13"/>
        <v>0</v>
      </c>
      <c r="G145" s="22">
        <f t="shared" si="14"/>
        <v>0</v>
      </c>
      <c r="H145" s="45">
        <f t="shared" si="15"/>
        <v>0</v>
      </c>
      <c r="I145" s="42">
        <f t="shared" si="16"/>
        <v>0</v>
      </c>
      <c r="J145" s="30">
        <f t="shared" si="18"/>
        <v>0</v>
      </c>
      <c r="K145" s="216"/>
      <c r="L145" s="27">
        <f t="shared" si="17"/>
        <v>0</v>
      </c>
    </row>
    <row r="146" spans="1:12" x14ac:dyDescent="0.45">
      <c r="A146" s="294"/>
      <c r="B146" s="5" t="s">
        <v>10</v>
      </c>
      <c r="C146" s="2">
        <v>104</v>
      </c>
      <c r="D146" s="1">
        <v>0</v>
      </c>
      <c r="E146" s="1">
        <v>0</v>
      </c>
      <c r="F146" s="41">
        <f t="shared" si="13"/>
        <v>0</v>
      </c>
      <c r="G146" s="22">
        <f t="shared" si="14"/>
        <v>0</v>
      </c>
      <c r="H146" s="45">
        <f t="shared" si="15"/>
        <v>0</v>
      </c>
      <c r="I146" s="42">
        <f t="shared" si="16"/>
        <v>0</v>
      </c>
      <c r="J146" s="30">
        <f t="shared" si="18"/>
        <v>0</v>
      </c>
      <c r="K146" s="216"/>
      <c r="L146" s="27">
        <f t="shared" si="17"/>
        <v>0</v>
      </c>
    </row>
    <row r="147" spans="1:12" x14ac:dyDescent="0.45">
      <c r="A147" s="294"/>
      <c r="B147" s="5" t="s">
        <v>10</v>
      </c>
      <c r="C147" s="2">
        <v>201</v>
      </c>
      <c r="D147" s="1">
        <v>0</v>
      </c>
      <c r="E147" s="1">
        <v>0</v>
      </c>
      <c r="F147" s="41">
        <f t="shared" si="13"/>
        <v>0</v>
      </c>
      <c r="G147" s="22">
        <f t="shared" si="14"/>
        <v>0</v>
      </c>
      <c r="H147" s="45">
        <f t="shared" si="15"/>
        <v>0</v>
      </c>
      <c r="I147" s="42">
        <f t="shared" si="16"/>
        <v>0</v>
      </c>
      <c r="J147" s="30">
        <f t="shared" si="18"/>
        <v>0</v>
      </c>
      <c r="K147" s="216"/>
      <c r="L147" s="27">
        <f t="shared" si="17"/>
        <v>0</v>
      </c>
    </row>
    <row r="148" spans="1:12" x14ac:dyDescent="0.45">
      <c r="A148" s="294"/>
      <c r="B148" s="5" t="s">
        <v>10</v>
      </c>
      <c r="C148" s="2">
        <v>202</v>
      </c>
      <c r="D148" s="1">
        <v>0</v>
      </c>
      <c r="E148" s="1">
        <v>0</v>
      </c>
      <c r="F148" s="41">
        <f t="shared" si="13"/>
        <v>0</v>
      </c>
      <c r="G148" s="22">
        <f t="shared" si="14"/>
        <v>0</v>
      </c>
      <c r="H148" s="45">
        <f t="shared" si="15"/>
        <v>0</v>
      </c>
      <c r="I148" s="42">
        <f t="shared" si="16"/>
        <v>0</v>
      </c>
      <c r="J148" s="30">
        <f t="shared" si="18"/>
        <v>0</v>
      </c>
      <c r="K148" s="253"/>
      <c r="L148" s="27">
        <f t="shared" si="17"/>
        <v>0</v>
      </c>
    </row>
    <row r="149" spans="1:12" x14ac:dyDescent="0.45">
      <c r="A149" s="294"/>
      <c r="B149" s="5" t="s">
        <v>10</v>
      </c>
      <c r="C149" s="2">
        <v>203</v>
      </c>
      <c r="D149" s="1">
        <v>0</v>
      </c>
      <c r="E149" s="1">
        <v>0</v>
      </c>
      <c r="F149" s="41">
        <f t="shared" si="13"/>
        <v>0</v>
      </c>
      <c r="G149" s="22">
        <f t="shared" si="14"/>
        <v>0</v>
      </c>
      <c r="H149" s="45">
        <f t="shared" si="15"/>
        <v>0</v>
      </c>
      <c r="I149" s="42">
        <f t="shared" si="16"/>
        <v>0</v>
      </c>
      <c r="J149" s="30">
        <f t="shared" si="18"/>
        <v>0</v>
      </c>
      <c r="K149" s="216"/>
      <c r="L149" s="27">
        <f t="shared" si="17"/>
        <v>0</v>
      </c>
    </row>
    <row r="150" spans="1:12" x14ac:dyDescent="0.45">
      <c r="A150" s="294"/>
      <c r="B150" s="5" t="s">
        <v>10</v>
      </c>
      <c r="C150" s="2">
        <v>204</v>
      </c>
      <c r="D150" s="1">
        <v>0</v>
      </c>
      <c r="E150" s="1">
        <v>0</v>
      </c>
      <c r="F150" s="41">
        <f t="shared" si="13"/>
        <v>0</v>
      </c>
      <c r="G150" s="22">
        <f t="shared" si="14"/>
        <v>0</v>
      </c>
      <c r="H150" s="45">
        <f t="shared" si="15"/>
        <v>0</v>
      </c>
      <c r="I150" s="42">
        <f t="shared" si="16"/>
        <v>0</v>
      </c>
      <c r="J150" s="30">
        <f t="shared" si="18"/>
        <v>0</v>
      </c>
      <c r="K150" s="216"/>
      <c r="L150" s="27">
        <f t="shared" si="17"/>
        <v>0</v>
      </c>
    </row>
    <row r="151" spans="1:12" x14ac:dyDescent="0.45">
      <c r="A151" s="294"/>
      <c r="B151" s="5" t="s">
        <v>10</v>
      </c>
      <c r="C151" s="2">
        <v>301</v>
      </c>
      <c r="D151" s="1">
        <v>0</v>
      </c>
      <c r="E151" s="1">
        <v>0</v>
      </c>
      <c r="F151" s="41">
        <f t="shared" si="13"/>
        <v>0</v>
      </c>
      <c r="G151" s="22">
        <f t="shared" si="14"/>
        <v>0</v>
      </c>
      <c r="H151" s="45">
        <f t="shared" si="15"/>
        <v>0</v>
      </c>
      <c r="I151" s="42">
        <f t="shared" si="16"/>
        <v>0</v>
      </c>
      <c r="J151" s="30">
        <f t="shared" si="18"/>
        <v>0</v>
      </c>
      <c r="K151" s="216"/>
      <c r="L151" s="27">
        <f t="shared" si="17"/>
        <v>0</v>
      </c>
    </row>
    <row r="152" spans="1:12" x14ac:dyDescent="0.45">
      <c r="A152" s="294"/>
      <c r="B152" s="5" t="s">
        <v>10</v>
      </c>
      <c r="C152" s="2">
        <v>302</v>
      </c>
      <c r="D152" s="1">
        <v>0</v>
      </c>
      <c r="E152" s="1">
        <v>0</v>
      </c>
      <c r="F152" s="41">
        <f t="shared" si="13"/>
        <v>0</v>
      </c>
      <c r="G152" s="22">
        <f t="shared" si="14"/>
        <v>0</v>
      </c>
      <c r="H152" s="45">
        <f t="shared" si="15"/>
        <v>0</v>
      </c>
      <c r="I152" s="42">
        <f t="shared" si="16"/>
        <v>0</v>
      </c>
      <c r="J152" s="30">
        <f t="shared" si="18"/>
        <v>0</v>
      </c>
      <c r="K152" s="216"/>
      <c r="L152" s="27">
        <f t="shared" si="17"/>
        <v>0</v>
      </c>
    </row>
    <row r="153" spans="1:12" x14ac:dyDescent="0.45">
      <c r="A153" s="294"/>
      <c r="B153" s="5" t="s">
        <v>10</v>
      </c>
      <c r="C153" s="2">
        <v>303</v>
      </c>
      <c r="D153" s="1">
        <v>0</v>
      </c>
      <c r="E153" s="1">
        <v>0</v>
      </c>
      <c r="F153" s="41">
        <f t="shared" si="13"/>
        <v>0</v>
      </c>
      <c r="G153" s="22">
        <f t="shared" si="14"/>
        <v>0</v>
      </c>
      <c r="H153" s="45">
        <f t="shared" si="15"/>
        <v>0</v>
      </c>
      <c r="I153" s="42">
        <f t="shared" si="16"/>
        <v>0</v>
      </c>
      <c r="J153" s="30">
        <f t="shared" si="18"/>
        <v>0</v>
      </c>
      <c r="K153" s="216"/>
      <c r="L153" s="27">
        <f>SUM(I153,J153,K153)</f>
        <v>0</v>
      </c>
    </row>
    <row r="154" spans="1:12" x14ac:dyDescent="0.45">
      <c r="A154" s="294"/>
      <c r="B154" s="5" t="s">
        <v>10</v>
      </c>
      <c r="C154" s="2">
        <v>304</v>
      </c>
      <c r="D154" s="1">
        <v>0</v>
      </c>
      <c r="E154" s="1">
        <v>0</v>
      </c>
      <c r="F154" s="41">
        <f t="shared" si="13"/>
        <v>0</v>
      </c>
      <c r="G154" s="22">
        <f t="shared" si="14"/>
        <v>0</v>
      </c>
      <c r="H154" s="45">
        <f t="shared" si="15"/>
        <v>0</v>
      </c>
      <c r="I154" s="42">
        <f t="shared" si="16"/>
        <v>0</v>
      </c>
      <c r="J154" s="30">
        <f t="shared" si="18"/>
        <v>0</v>
      </c>
      <c r="K154" s="216"/>
      <c r="L154" s="27">
        <f t="shared" si="17"/>
        <v>0</v>
      </c>
    </row>
    <row r="155" spans="1:12" x14ac:dyDescent="0.45">
      <c r="A155" s="294"/>
      <c r="B155" s="5" t="s">
        <v>10</v>
      </c>
      <c r="C155" s="2">
        <v>401</v>
      </c>
      <c r="D155" s="1">
        <v>0</v>
      </c>
      <c r="E155" s="1">
        <v>0</v>
      </c>
      <c r="F155" s="41">
        <f t="shared" si="13"/>
        <v>0</v>
      </c>
      <c r="G155" s="22">
        <f t="shared" si="14"/>
        <v>0</v>
      </c>
      <c r="H155" s="45">
        <f t="shared" si="15"/>
        <v>0</v>
      </c>
      <c r="I155" s="42">
        <f t="shared" si="16"/>
        <v>0</v>
      </c>
      <c r="J155" s="30">
        <f t="shared" si="18"/>
        <v>0</v>
      </c>
      <c r="K155" s="216"/>
      <c r="L155" s="27">
        <f t="shared" si="17"/>
        <v>0</v>
      </c>
    </row>
    <row r="156" spans="1:12" x14ac:dyDescent="0.45">
      <c r="A156" s="294"/>
      <c r="B156" s="5" t="s">
        <v>10</v>
      </c>
      <c r="C156" s="2">
        <v>402</v>
      </c>
      <c r="D156" s="1">
        <v>0</v>
      </c>
      <c r="E156" s="1">
        <v>0</v>
      </c>
      <c r="F156" s="41">
        <f t="shared" si="13"/>
        <v>0</v>
      </c>
      <c r="G156" s="22">
        <f t="shared" si="14"/>
        <v>0</v>
      </c>
      <c r="H156" s="45">
        <f t="shared" si="15"/>
        <v>0</v>
      </c>
      <c r="I156" s="42">
        <f t="shared" si="16"/>
        <v>0</v>
      </c>
      <c r="J156" s="30">
        <f t="shared" si="18"/>
        <v>0</v>
      </c>
      <c r="K156" s="216"/>
      <c r="L156" s="27">
        <f t="shared" si="17"/>
        <v>0</v>
      </c>
    </row>
    <row r="157" spans="1:12" x14ac:dyDescent="0.45">
      <c r="A157" s="294"/>
      <c r="B157" s="5" t="s">
        <v>10</v>
      </c>
      <c r="C157" s="2">
        <v>403</v>
      </c>
      <c r="D157" s="1">
        <v>0</v>
      </c>
      <c r="E157" s="1">
        <v>0</v>
      </c>
      <c r="F157" s="41">
        <f t="shared" si="13"/>
        <v>0</v>
      </c>
      <c r="G157" s="22">
        <f t="shared" si="14"/>
        <v>0</v>
      </c>
      <c r="H157" s="45">
        <f t="shared" si="15"/>
        <v>0</v>
      </c>
      <c r="I157" s="42">
        <f t="shared" si="16"/>
        <v>0</v>
      </c>
      <c r="J157" s="30">
        <f t="shared" si="18"/>
        <v>0</v>
      </c>
      <c r="K157" s="216"/>
      <c r="L157" s="27">
        <f t="shared" si="17"/>
        <v>0</v>
      </c>
    </row>
    <row r="158" spans="1:12" x14ac:dyDescent="0.45">
      <c r="A158" s="294"/>
      <c r="B158" s="5" t="s">
        <v>10</v>
      </c>
      <c r="C158" s="2">
        <v>404</v>
      </c>
      <c r="D158" s="1">
        <v>0</v>
      </c>
      <c r="E158" s="1">
        <v>0</v>
      </c>
      <c r="F158" s="41">
        <f t="shared" si="13"/>
        <v>0</v>
      </c>
      <c r="G158" s="22">
        <f t="shared" si="14"/>
        <v>0</v>
      </c>
      <c r="H158" s="45">
        <f t="shared" si="15"/>
        <v>0</v>
      </c>
      <c r="I158" s="42">
        <f t="shared" si="16"/>
        <v>0</v>
      </c>
      <c r="J158" s="30">
        <f t="shared" si="18"/>
        <v>0</v>
      </c>
      <c r="K158" s="216"/>
      <c r="L158" s="27">
        <f>SUM(I158,J158,K158)</f>
        <v>0</v>
      </c>
    </row>
    <row r="159" spans="1:12" x14ac:dyDescent="0.45">
      <c r="A159" s="294"/>
      <c r="B159" s="5" t="s">
        <v>10</v>
      </c>
      <c r="C159" s="2">
        <v>501</v>
      </c>
      <c r="D159" s="1">
        <v>0</v>
      </c>
      <c r="E159" s="1">
        <v>0</v>
      </c>
      <c r="F159" s="41">
        <f>(E159-D159)*0.01</f>
        <v>0</v>
      </c>
      <c r="G159" s="22">
        <f t="shared" si="14"/>
        <v>0</v>
      </c>
      <c r="H159" s="45">
        <f t="shared" si="15"/>
        <v>0</v>
      </c>
      <c r="I159" s="42">
        <f t="shared" si="16"/>
        <v>0</v>
      </c>
      <c r="J159" s="30">
        <f t="shared" si="18"/>
        <v>0</v>
      </c>
      <c r="K159" s="216"/>
      <c r="L159" s="27">
        <f>SUM(I159,J159,K159)</f>
        <v>0</v>
      </c>
    </row>
    <row r="160" spans="1:12" x14ac:dyDescent="0.45">
      <c r="A160" s="294"/>
      <c r="B160" s="5" t="s">
        <v>10</v>
      </c>
      <c r="C160" s="2">
        <v>502</v>
      </c>
      <c r="D160" s="1">
        <v>0</v>
      </c>
      <c r="E160" s="1">
        <v>0</v>
      </c>
      <c r="F160" s="41">
        <f t="shared" si="13"/>
        <v>0</v>
      </c>
      <c r="G160" s="22">
        <f t="shared" si="14"/>
        <v>0</v>
      </c>
      <c r="H160" s="45">
        <f t="shared" si="15"/>
        <v>0</v>
      </c>
      <c r="I160" s="42">
        <f t="shared" si="16"/>
        <v>0</v>
      </c>
      <c r="J160" s="30">
        <f t="shared" si="18"/>
        <v>0</v>
      </c>
      <c r="K160" s="216"/>
      <c r="L160" s="27">
        <f t="shared" si="17"/>
        <v>0</v>
      </c>
    </row>
    <row r="161" spans="1:12" x14ac:dyDescent="0.45">
      <c r="A161" s="294"/>
      <c r="B161" s="5" t="s">
        <v>10</v>
      </c>
      <c r="C161" s="2">
        <v>503</v>
      </c>
      <c r="D161" s="1">
        <v>0</v>
      </c>
      <c r="E161" s="1">
        <v>0</v>
      </c>
      <c r="F161" s="41">
        <f t="shared" si="13"/>
        <v>0</v>
      </c>
      <c r="G161" s="22">
        <f t="shared" si="14"/>
        <v>0</v>
      </c>
      <c r="H161" s="45">
        <f t="shared" si="15"/>
        <v>0</v>
      </c>
      <c r="I161" s="42">
        <f t="shared" si="16"/>
        <v>0</v>
      </c>
      <c r="J161" s="30">
        <f t="shared" si="18"/>
        <v>0</v>
      </c>
      <c r="K161" s="216"/>
      <c r="L161" s="27">
        <f t="shared" si="17"/>
        <v>0</v>
      </c>
    </row>
    <row r="162" spans="1:12" x14ac:dyDescent="0.45">
      <c r="A162" s="294"/>
      <c r="B162" s="5" t="s">
        <v>10</v>
      </c>
      <c r="C162" s="2">
        <v>504</v>
      </c>
      <c r="D162" s="1">
        <v>0</v>
      </c>
      <c r="E162" s="1">
        <v>0</v>
      </c>
      <c r="F162" s="41">
        <f t="shared" si="13"/>
        <v>0</v>
      </c>
      <c r="G162" s="22">
        <f t="shared" si="14"/>
        <v>0</v>
      </c>
      <c r="H162" s="45">
        <f t="shared" si="15"/>
        <v>0</v>
      </c>
      <c r="I162" s="42">
        <f t="shared" si="16"/>
        <v>0</v>
      </c>
      <c r="J162" s="30">
        <f t="shared" si="18"/>
        <v>0</v>
      </c>
      <c r="K162" s="216"/>
      <c r="L162" s="27">
        <f t="shared" si="17"/>
        <v>0</v>
      </c>
    </row>
    <row r="163" spans="1:12" x14ac:dyDescent="0.45">
      <c r="A163" s="293"/>
      <c r="B163" s="5" t="s">
        <v>11</v>
      </c>
      <c r="C163" s="2">
        <v>101</v>
      </c>
      <c r="D163" s="1">
        <v>0</v>
      </c>
      <c r="E163" s="1">
        <v>0</v>
      </c>
      <c r="F163" s="41">
        <f t="shared" si="13"/>
        <v>0</v>
      </c>
      <c r="G163" s="22">
        <f t="shared" si="14"/>
        <v>0</v>
      </c>
      <c r="H163" s="45">
        <f t="shared" si="15"/>
        <v>0</v>
      </c>
      <c r="I163" s="42">
        <f t="shared" si="16"/>
        <v>0</v>
      </c>
      <c r="J163" s="30">
        <f t="shared" si="18"/>
        <v>0</v>
      </c>
      <c r="K163" s="216"/>
      <c r="L163" s="27">
        <f t="shared" si="17"/>
        <v>0</v>
      </c>
    </row>
    <row r="164" spans="1:12" x14ac:dyDescent="0.45">
      <c r="A164" s="293"/>
      <c r="B164" s="5" t="s">
        <v>11</v>
      </c>
      <c r="C164" s="2">
        <v>102</v>
      </c>
      <c r="D164" s="1">
        <v>0</v>
      </c>
      <c r="E164" s="1">
        <v>0</v>
      </c>
      <c r="F164" s="41">
        <f t="shared" si="13"/>
        <v>0</v>
      </c>
      <c r="G164" s="22">
        <f t="shared" si="14"/>
        <v>0</v>
      </c>
      <c r="H164" s="45">
        <f t="shared" si="15"/>
        <v>0</v>
      </c>
      <c r="I164" s="42">
        <f t="shared" si="16"/>
        <v>0</v>
      </c>
      <c r="J164" s="30">
        <f t="shared" si="18"/>
        <v>0</v>
      </c>
      <c r="K164" s="216"/>
      <c r="L164" s="27">
        <f t="shared" si="17"/>
        <v>0</v>
      </c>
    </row>
    <row r="165" spans="1:12" x14ac:dyDescent="0.45">
      <c r="A165" s="293"/>
      <c r="B165" s="5" t="s">
        <v>11</v>
      </c>
      <c r="C165" s="2">
        <v>103</v>
      </c>
      <c r="D165" s="1">
        <v>0</v>
      </c>
      <c r="E165" s="1">
        <v>0</v>
      </c>
      <c r="F165" s="41">
        <f t="shared" si="13"/>
        <v>0</v>
      </c>
      <c r="G165" s="22">
        <f t="shared" si="14"/>
        <v>0</v>
      </c>
      <c r="H165" s="45">
        <f t="shared" si="15"/>
        <v>0</v>
      </c>
      <c r="I165" s="42">
        <f t="shared" si="16"/>
        <v>0</v>
      </c>
      <c r="J165" s="30">
        <f t="shared" si="18"/>
        <v>0</v>
      </c>
      <c r="K165" s="216"/>
      <c r="L165" s="27">
        <f t="shared" si="17"/>
        <v>0</v>
      </c>
    </row>
    <row r="166" spans="1:12" x14ac:dyDescent="0.45">
      <c r="A166" s="293"/>
      <c r="B166" s="5" t="s">
        <v>11</v>
      </c>
      <c r="C166" s="2">
        <v>104</v>
      </c>
      <c r="D166" s="1">
        <v>0</v>
      </c>
      <c r="E166" s="1">
        <v>0</v>
      </c>
      <c r="F166" s="41">
        <f t="shared" si="13"/>
        <v>0</v>
      </c>
      <c r="G166" s="22">
        <f t="shared" si="14"/>
        <v>0</v>
      </c>
      <c r="H166" s="45">
        <f t="shared" si="15"/>
        <v>0</v>
      </c>
      <c r="I166" s="42">
        <f t="shared" si="16"/>
        <v>0</v>
      </c>
      <c r="J166" s="30">
        <f t="shared" si="18"/>
        <v>0</v>
      </c>
      <c r="K166" s="216"/>
      <c r="L166" s="27">
        <f t="shared" si="17"/>
        <v>0</v>
      </c>
    </row>
    <row r="167" spans="1:12" x14ac:dyDescent="0.45">
      <c r="A167" s="293"/>
      <c r="B167" s="5" t="s">
        <v>11</v>
      </c>
      <c r="C167" s="2">
        <v>201</v>
      </c>
      <c r="D167" s="1">
        <v>0</v>
      </c>
      <c r="E167" s="1">
        <v>0</v>
      </c>
      <c r="F167" s="41">
        <f t="shared" si="13"/>
        <v>0</v>
      </c>
      <c r="G167" s="22">
        <f t="shared" si="14"/>
        <v>0</v>
      </c>
      <c r="H167" s="45">
        <f t="shared" si="15"/>
        <v>0</v>
      </c>
      <c r="I167" s="42">
        <f t="shared" si="16"/>
        <v>0</v>
      </c>
      <c r="J167" s="30">
        <f t="shared" si="18"/>
        <v>0</v>
      </c>
      <c r="K167" s="216"/>
      <c r="L167" s="27">
        <f t="shared" si="17"/>
        <v>0</v>
      </c>
    </row>
    <row r="168" spans="1:12" x14ac:dyDescent="0.45">
      <c r="A168" s="293"/>
      <c r="B168" s="5" t="s">
        <v>11</v>
      </c>
      <c r="C168" s="2">
        <v>202</v>
      </c>
      <c r="D168" s="1">
        <v>0</v>
      </c>
      <c r="E168" s="1">
        <v>0</v>
      </c>
      <c r="F168" s="41">
        <f t="shared" si="13"/>
        <v>0</v>
      </c>
      <c r="G168" s="22">
        <f t="shared" si="14"/>
        <v>0</v>
      </c>
      <c r="H168" s="45">
        <f t="shared" si="15"/>
        <v>0</v>
      </c>
      <c r="I168" s="42">
        <f t="shared" si="16"/>
        <v>0</v>
      </c>
      <c r="J168" s="30">
        <f t="shared" si="18"/>
        <v>0</v>
      </c>
      <c r="K168" s="216"/>
      <c r="L168" s="27">
        <f t="shared" si="17"/>
        <v>0</v>
      </c>
    </row>
    <row r="169" spans="1:12" x14ac:dyDescent="0.45">
      <c r="A169" s="293"/>
      <c r="B169" s="5" t="s">
        <v>11</v>
      </c>
      <c r="C169" s="2">
        <v>203</v>
      </c>
      <c r="D169" s="1">
        <v>0</v>
      </c>
      <c r="E169" s="1">
        <v>0</v>
      </c>
      <c r="F169" s="41">
        <f t="shared" si="13"/>
        <v>0</v>
      </c>
      <c r="G169" s="22">
        <f t="shared" si="14"/>
        <v>0</v>
      </c>
      <c r="H169" s="45">
        <f t="shared" si="15"/>
        <v>0</v>
      </c>
      <c r="I169" s="42">
        <f t="shared" si="16"/>
        <v>0</v>
      </c>
      <c r="J169" s="30">
        <f t="shared" si="18"/>
        <v>0</v>
      </c>
      <c r="K169" s="216"/>
      <c r="L169" s="27">
        <f t="shared" si="17"/>
        <v>0</v>
      </c>
    </row>
    <row r="170" spans="1:12" x14ac:dyDescent="0.45">
      <c r="A170" s="293"/>
      <c r="B170" s="5" t="s">
        <v>11</v>
      </c>
      <c r="C170" s="2">
        <v>204</v>
      </c>
      <c r="D170" s="1">
        <v>0</v>
      </c>
      <c r="E170" s="1">
        <v>0</v>
      </c>
      <c r="F170" s="41">
        <f t="shared" si="13"/>
        <v>0</v>
      </c>
      <c r="G170" s="22">
        <f t="shared" si="14"/>
        <v>0</v>
      </c>
      <c r="H170" s="45">
        <f t="shared" si="15"/>
        <v>0</v>
      </c>
      <c r="I170" s="42">
        <f t="shared" si="16"/>
        <v>0</v>
      </c>
      <c r="J170" s="30">
        <f t="shared" si="18"/>
        <v>0</v>
      </c>
      <c r="K170" s="216"/>
      <c r="L170" s="27">
        <f t="shared" si="17"/>
        <v>0</v>
      </c>
    </row>
    <row r="171" spans="1:12" x14ac:dyDescent="0.45">
      <c r="A171" s="293"/>
      <c r="B171" s="5" t="s">
        <v>11</v>
      </c>
      <c r="C171" s="2">
        <v>301</v>
      </c>
      <c r="D171" s="1">
        <v>0</v>
      </c>
      <c r="E171" s="1">
        <v>0</v>
      </c>
      <c r="F171" s="41">
        <f t="shared" si="13"/>
        <v>0</v>
      </c>
      <c r="G171" s="22">
        <f t="shared" si="14"/>
        <v>0</v>
      </c>
      <c r="H171" s="45">
        <f t="shared" si="15"/>
        <v>0</v>
      </c>
      <c r="I171" s="42">
        <f t="shared" si="16"/>
        <v>0</v>
      </c>
      <c r="J171" s="30">
        <f t="shared" si="18"/>
        <v>0</v>
      </c>
      <c r="K171" s="216"/>
      <c r="L171" s="27">
        <f t="shared" si="17"/>
        <v>0</v>
      </c>
    </row>
    <row r="172" spans="1:12" x14ac:dyDescent="0.45">
      <c r="A172" s="293"/>
      <c r="B172" s="5" t="s">
        <v>11</v>
      </c>
      <c r="C172" s="2">
        <v>302</v>
      </c>
      <c r="D172" s="1">
        <v>0</v>
      </c>
      <c r="E172" s="1">
        <v>0</v>
      </c>
      <c r="F172" s="41">
        <f t="shared" si="13"/>
        <v>0</v>
      </c>
      <c r="G172" s="22">
        <f t="shared" si="14"/>
        <v>0</v>
      </c>
      <c r="H172" s="45">
        <f t="shared" si="15"/>
        <v>0</v>
      </c>
      <c r="I172" s="42">
        <f t="shared" si="16"/>
        <v>0</v>
      </c>
      <c r="J172" s="30">
        <f t="shared" si="18"/>
        <v>0</v>
      </c>
      <c r="K172" s="216"/>
      <c r="L172" s="27">
        <f t="shared" si="17"/>
        <v>0</v>
      </c>
    </row>
    <row r="173" spans="1:12" x14ac:dyDescent="0.45">
      <c r="A173" s="293"/>
      <c r="B173" s="5" t="s">
        <v>11</v>
      </c>
      <c r="C173" s="2">
        <v>303</v>
      </c>
      <c r="D173" s="1">
        <v>0</v>
      </c>
      <c r="E173" s="1">
        <v>0</v>
      </c>
      <c r="F173" s="41">
        <f t="shared" si="13"/>
        <v>0</v>
      </c>
      <c r="G173" s="22">
        <f t="shared" si="14"/>
        <v>0</v>
      </c>
      <c r="H173" s="45">
        <f t="shared" si="15"/>
        <v>0</v>
      </c>
      <c r="I173" s="42">
        <f t="shared" si="16"/>
        <v>0</v>
      </c>
      <c r="J173" s="30">
        <f t="shared" si="18"/>
        <v>0</v>
      </c>
      <c r="K173" s="216"/>
      <c r="L173" s="27">
        <f t="shared" si="17"/>
        <v>0</v>
      </c>
    </row>
    <row r="174" spans="1:12" x14ac:dyDescent="0.45">
      <c r="A174" s="293"/>
      <c r="B174" s="5" t="s">
        <v>11</v>
      </c>
      <c r="C174" s="2">
        <v>304</v>
      </c>
      <c r="D174" s="1">
        <v>0</v>
      </c>
      <c r="E174" s="1">
        <v>0</v>
      </c>
      <c r="F174" s="41">
        <f t="shared" si="13"/>
        <v>0</v>
      </c>
      <c r="G174" s="22">
        <f t="shared" si="14"/>
        <v>0</v>
      </c>
      <c r="H174" s="45">
        <f t="shared" si="15"/>
        <v>0</v>
      </c>
      <c r="I174" s="42">
        <f t="shared" si="16"/>
        <v>0</v>
      </c>
      <c r="J174" s="30">
        <f t="shared" si="18"/>
        <v>0</v>
      </c>
      <c r="K174" s="216"/>
      <c r="L174" s="27">
        <f t="shared" si="17"/>
        <v>0</v>
      </c>
    </row>
    <row r="175" spans="1:12" x14ac:dyDescent="0.45">
      <c r="A175" s="293"/>
      <c r="B175" s="5" t="s">
        <v>11</v>
      </c>
      <c r="C175" s="2">
        <v>401</v>
      </c>
      <c r="D175" s="1">
        <v>0</v>
      </c>
      <c r="E175" s="1">
        <v>0</v>
      </c>
      <c r="F175" s="41">
        <f t="shared" si="13"/>
        <v>0</v>
      </c>
      <c r="G175" s="22">
        <f t="shared" si="14"/>
        <v>0</v>
      </c>
      <c r="H175" s="45">
        <f t="shared" si="15"/>
        <v>0</v>
      </c>
      <c r="I175" s="42">
        <f t="shared" si="16"/>
        <v>0</v>
      </c>
      <c r="J175" s="30">
        <f t="shared" si="18"/>
        <v>0</v>
      </c>
      <c r="K175" s="216"/>
      <c r="L175" s="27">
        <f t="shared" si="17"/>
        <v>0</v>
      </c>
    </row>
    <row r="176" spans="1:12" x14ac:dyDescent="0.45">
      <c r="A176" s="293"/>
      <c r="B176" s="5" t="s">
        <v>11</v>
      </c>
      <c r="C176" s="2">
        <v>402</v>
      </c>
      <c r="D176" s="1">
        <v>0</v>
      </c>
      <c r="E176" s="1">
        <v>0</v>
      </c>
      <c r="F176" s="41">
        <f t="shared" si="13"/>
        <v>0</v>
      </c>
      <c r="G176" s="22">
        <f t="shared" si="14"/>
        <v>0</v>
      </c>
      <c r="H176" s="45">
        <f t="shared" si="15"/>
        <v>0</v>
      </c>
      <c r="I176" s="42">
        <f t="shared" si="16"/>
        <v>0</v>
      </c>
      <c r="J176" s="30">
        <f t="shared" si="18"/>
        <v>0</v>
      </c>
      <c r="K176" s="216"/>
      <c r="L176" s="27">
        <f t="shared" si="17"/>
        <v>0</v>
      </c>
    </row>
    <row r="177" spans="1:12" x14ac:dyDescent="0.45">
      <c r="A177" s="293"/>
      <c r="B177" s="5" t="s">
        <v>11</v>
      </c>
      <c r="C177" s="2">
        <v>403</v>
      </c>
      <c r="D177" s="1">
        <v>0</v>
      </c>
      <c r="E177" s="1">
        <v>0</v>
      </c>
      <c r="F177" s="41">
        <f t="shared" si="13"/>
        <v>0</v>
      </c>
      <c r="G177" s="22">
        <f t="shared" si="14"/>
        <v>0</v>
      </c>
      <c r="H177" s="45">
        <f t="shared" si="15"/>
        <v>0</v>
      </c>
      <c r="I177" s="42">
        <f t="shared" si="16"/>
        <v>0</v>
      </c>
      <c r="J177" s="30">
        <f t="shared" si="18"/>
        <v>0</v>
      </c>
      <c r="K177" s="216"/>
      <c r="L177" s="27">
        <f t="shared" si="17"/>
        <v>0</v>
      </c>
    </row>
    <row r="178" spans="1:12" x14ac:dyDescent="0.45">
      <c r="A178" s="293"/>
      <c r="B178" s="5" t="s">
        <v>11</v>
      </c>
      <c r="C178" s="2">
        <v>404</v>
      </c>
      <c r="D178" s="1">
        <v>0</v>
      </c>
      <c r="E178" s="1">
        <v>0</v>
      </c>
      <c r="F178" s="41">
        <f t="shared" si="13"/>
        <v>0</v>
      </c>
      <c r="G178" s="22">
        <f t="shared" si="14"/>
        <v>0</v>
      </c>
      <c r="H178" s="45">
        <f t="shared" si="15"/>
        <v>0</v>
      </c>
      <c r="I178" s="42">
        <f t="shared" si="16"/>
        <v>0</v>
      </c>
      <c r="J178" s="30">
        <f t="shared" si="18"/>
        <v>0</v>
      </c>
      <c r="K178" s="216"/>
      <c r="L178" s="27">
        <f t="shared" si="17"/>
        <v>0</v>
      </c>
    </row>
    <row r="179" spans="1:12" x14ac:dyDescent="0.45">
      <c r="A179" s="293"/>
      <c r="B179" s="5" t="s">
        <v>11</v>
      </c>
      <c r="C179" s="2">
        <v>501</v>
      </c>
      <c r="D179" s="1">
        <v>0</v>
      </c>
      <c r="E179" s="1">
        <v>0</v>
      </c>
      <c r="F179" s="41">
        <f t="shared" si="13"/>
        <v>0</v>
      </c>
      <c r="G179" s="22">
        <f t="shared" si="14"/>
        <v>0</v>
      </c>
      <c r="H179" s="45">
        <f t="shared" si="15"/>
        <v>0</v>
      </c>
      <c r="I179" s="42">
        <f t="shared" si="16"/>
        <v>0</v>
      </c>
      <c r="J179" s="30">
        <f t="shared" si="18"/>
        <v>0</v>
      </c>
      <c r="K179" s="216"/>
      <c r="L179" s="27">
        <f t="shared" si="17"/>
        <v>0</v>
      </c>
    </row>
    <row r="180" spans="1:12" x14ac:dyDescent="0.45">
      <c r="A180" s="293"/>
      <c r="B180" s="5" t="s">
        <v>11</v>
      </c>
      <c r="C180" s="2">
        <v>502</v>
      </c>
      <c r="D180" s="1">
        <v>0</v>
      </c>
      <c r="E180" s="1">
        <v>0</v>
      </c>
      <c r="F180" s="41">
        <f t="shared" si="13"/>
        <v>0</v>
      </c>
      <c r="G180" s="22">
        <f t="shared" si="14"/>
        <v>0</v>
      </c>
      <c r="H180" s="45">
        <f t="shared" si="15"/>
        <v>0</v>
      </c>
      <c r="I180" s="42">
        <f t="shared" si="16"/>
        <v>0</v>
      </c>
      <c r="J180" s="30">
        <f t="shared" si="18"/>
        <v>0</v>
      </c>
      <c r="K180" s="216"/>
      <c r="L180" s="27">
        <f t="shared" si="17"/>
        <v>0</v>
      </c>
    </row>
    <row r="181" spans="1:12" x14ac:dyDescent="0.45">
      <c r="A181" s="293"/>
      <c r="B181" s="5" t="s">
        <v>11</v>
      </c>
      <c r="C181" s="2">
        <v>503</v>
      </c>
      <c r="D181" s="1">
        <v>0</v>
      </c>
      <c r="E181" s="1">
        <v>0</v>
      </c>
      <c r="F181" s="41">
        <f t="shared" si="13"/>
        <v>0</v>
      </c>
      <c r="G181" s="22">
        <f t="shared" si="14"/>
        <v>0</v>
      </c>
      <c r="H181" s="45">
        <f t="shared" si="15"/>
        <v>0</v>
      </c>
      <c r="I181" s="42">
        <f t="shared" si="16"/>
        <v>0</v>
      </c>
      <c r="J181" s="30">
        <f t="shared" si="18"/>
        <v>0</v>
      </c>
      <c r="K181" s="216"/>
      <c r="L181" s="27">
        <f t="shared" si="17"/>
        <v>0</v>
      </c>
    </row>
    <row r="182" spans="1:12" x14ac:dyDescent="0.45">
      <c r="A182" s="293"/>
      <c r="B182" s="5" t="s">
        <v>11</v>
      </c>
      <c r="C182" s="2">
        <v>504</v>
      </c>
      <c r="D182" s="1">
        <v>0</v>
      </c>
      <c r="E182" s="1">
        <v>0</v>
      </c>
      <c r="F182" s="41">
        <f t="shared" si="13"/>
        <v>0</v>
      </c>
      <c r="G182" s="22">
        <f t="shared" si="14"/>
        <v>0</v>
      </c>
      <c r="H182" s="45">
        <f t="shared" si="15"/>
        <v>0</v>
      </c>
      <c r="I182" s="42">
        <f t="shared" si="16"/>
        <v>0</v>
      </c>
      <c r="J182" s="30">
        <f t="shared" si="18"/>
        <v>0</v>
      </c>
      <c r="K182" s="216"/>
      <c r="L182" s="27">
        <f t="shared" si="17"/>
        <v>0</v>
      </c>
    </row>
    <row r="183" spans="1:12" ht="15" customHeight="1" x14ac:dyDescent="0.45">
      <c r="F183" s="27">
        <f>SUM(F3:F182)</f>
        <v>-1E-4</v>
      </c>
      <c r="G183" s="22">
        <f>MMULT($G$1,1/$F$183)*F183</f>
        <v>0</v>
      </c>
      <c r="H183" s="45">
        <f>SUM(H3:H182)</f>
        <v>0</v>
      </c>
      <c r="I183" s="42">
        <f>SUM(G183,H183)</f>
        <v>0</v>
      </c>
      <c r="K183" s="20">
        <f>SUM(K3:K182)</f>
        <v>0</v>
      </c>
    </row>
    <row r="184" spans="1:12" ht="15" customHeight="1" x14ac:dyDescent="0.45">
      <c r="F184" t="s">
        <v>12</v>
      </c>
      <c r="I184" s="109">
        <f>SUM(-E190,I1)</f>
        <v>0</v>
      </c>
    </row>
    <row r="185" spans="1:12" ht="15" customHeight="1" x14ac:dyDescent="0.45"/>
    <row r="186" spans="1:12" ht="18" x14ac:dyDescent="0.55000000000000004">
      <c r="D186" s="295" t="s">
        <v>274</v>
      </c>
      <c r="E186" s="295"/>
      <c r="F186" s="295"/>
    </row>
    <row r="187" spans="1:12" ht="15" customHeight="1" x14ac:dyDescent="0.45">
      <c r="D187" s="54" t="s">
        <v>72</v>
      </c>
      <c r="E187" s="153" t="s">
        <v>275</v>
      </c>
      <c r="F187" s="54" t="s">
        <v>69</v>
      </c>
    </row>
    <row r="188" spans="1:12" ht="15" customHeight="1" x14ac:dyDescent="0.45">
      <c r="D188" s="46">
        <v>6244656</v>
      </c>
      <c r="E188" s="87">
        <v>0</v>
      </c>
      <c r="F188" s="93">
        <v>0.1</v>
      </c>
      <c r="G188" s="92">
        <f>MMULT(E188,1/F188)</f>
        <v>0</v>
      </c>
      <c r="H188" s="20"/>
    </row>
    <row r="189" spans="1:12" ht="15" customHeight="1" thickBot="1" x14ac:dyDescent="0.5">
      <c r="D189" s="46">
        <v>6244619</v>
      </c>
      <c r="E189" s="88">
        <v>0</v>
      </c>
      <c r="F189" s="94">
        <v>0.1</v>
      </c>
      <c r="G189" s="92">
        <f>MMULT(E189,1/F189)</f>
        <v>0</v>
      </c>
      <c r="H189" s="156"/>
    </row>
    <row r="190" spans="1:12" ht="15" customHeight="1" thickBot="1" x14ac:dyDescent="0.5">
      <c r="D190" s="6" t="s">
        <v>33</v>
      </c>
      <c r="E190" s="48">
        <f>SUM(E188:E189)</f>
        <v>0</v>
      </c>
      <c r="F190" s="95">
        <f>SUM(F188:F189)</f>
        <v>0.2</v>
      </c>
      <c r="H190" s="61"/>
    </row>
    <row r="191" spans="1:12" ht="15" customHeight="1" x14ac:dyDescent="0.45">
      <c r="H191" s="61"/>
    </row>
    <row r="192" spans="1:12" ht="15" customHeight="1" x14ac:dyDescent="0.45">
      <c r="D192" s="290" t="s">
        <v>69</v>
      </c>
      <c r="E192" s="290"/>
      <c r="F192" s="49">
        <f>SUM(F190)</f>
        <v>0.2</v>
      </c>
      <c r="G192" s="160">
        <f>MMULT(E190,1/F190)</f>
        <v>0</v>
      </c>
      <c r="H192" s="159" t="s">
        <v>12</v>
      </c>
      <c r="I192" s="161" cm="1">
        <f t="array" ref="I192">MMULT(E190,1/F190)</f>
        <v>0</v>
      </c>
    </row>
    <row r="193" spans="4:8" ht="15" customHeight="1" x14ac:dyDescent="0.45">
      <c r="D193" s="291" t="s">
        <v>271</v>
      </c>
      <c r="E193" s="292"/>
      <c r="F193" s="49">
        <f>SUM(F183)</f>
        <v>-1E-4</v>
      </c>
      <c r="G193" s="154">
        <f>MMULT(F193,G192)</f>
        <v>0</v>
      </c>
      <c r="H193" s="61"/>
    </row>
    <row r="194" spans="4:8" ht="15" customHeight="1" thickBot="1" x14ac:dyDescent="0.5">
      <c r="D194" s="291" t="s">
        <v>270</v>
      </c>
      <c r="E194" s="292"/>
      <c r="F194" s="49">
        <f>SUM(F192,-F193)</f>
        <v>0.2001</v>
      </c>
      <c r="G194" s="155">
        <f>MMULT(F194,G192)</f>
        <v>0</v>
      </c>
      <c r="H194" s="61"/>
    </row>
    <row r="195" spans="4:8" ht="15" customHeight="1" thickBot="1" x14ac:dyDescent="0.5">
      <c r="F195" s="7"/>
      <c r="G195" s="48">
        <f>SUM(G193:G194)</f>
        <v>0</v>
      </c>
    </row>
    <row r="196" spans="4:8" ht="15" customHeight="1" x14ac:dyDescent="0.45">
      <c r="F196" s="7"/>
    </row>
    <row r="197" spans="4:8" ht="15" customHeight="1" x14ac:dyDescent="0.45">
      <c r="F197" s="7"/>
    </row>
    <row r="198" spans="4:8" ht="15" customHeight="1" x14ac:dyDescent="0.45">
      <c r="D198" t="s">
        <v>70</v>
      </c>
      <c r="F198" s="20">
        <f>MAX(F3:F182)</f>
        <v>0</v>
      </c>
      <c r="G198" s="20">
        <f>MAX(I3:I182)</f>
        <v>0</v>
      </c>
    </row>
    <row r="199" spans="4:8" ht="15" customHeight="1" x14ac:dyDescent="0.45">
      <c r="D199" t="s">
        <v>71</v>
      </c>
      <c r="F199" s="20">
        <f>MIN(F3:F182)</f>
        <v>-1E-4</v>
      </c>
      <c r="G199" s="20">
        <f>MIN(I3:I182)</f>
        <v>0</v>
      </c>
    </row>
    <row r="200" spans="4:8" ht="15" customHeight="1" x14ac:dyDescent="0.45">
      <c r="D200" t="s">
        <v>265</v>
      </c>
      <c r="F200" s="92">
        <f>AVERAGE(F3:F182)</f>
        <v>-5.5555555555555562E-7</v>
      </c>
      <c r="G200" s="92">
        <f>AVERAGE(G3:G182)</f>
        <v>0</v>
      </c>
    </row>
    <row r="201" spans="4:8" ht="15" customHeight="1" x14ac:dyDescent="0.45">
      <c r="D201" t="s">
        <v>273</v>
      </c>
      <c r="F201" s="92">
        <f>AVERAGE(F199,F198)</f>
        <v>-5.0000000000000002E-5</v>
      </c>
      <c r="G201" t="s">
        <v>12</v>
      </c>
    </row>
    <row r="202" spans="4:8" ht="15.75" customHeight="1" x14ac:dyDescent="0.45"/>
    <row r="203" spans="4:8" ht="15" customHeight="1" x14ac:dyDescent="0.45"/>
    <row r="204" spans="4:8" ht="15" customHeight="1" x14ac:dyDescent="0.45"/>
    <row r="205" spans="4:8" ht="15" customHeight="1" x14ac:dyDescent="0.45"/>
    <row r="206" spans="4:8" ht="15" customHeight="1" x14ac:dyDescent="0.45"/>
    <row r="207" spans="4:8" ht="15" customHeight="1" x14ac:dyDescent="0.45"/>
    <row r="208" spans="4:8" ht="15" customHeight="1" x14ac:dyDescent="0.45"/>
    <row r="209" ht="15" customHeight="1" x14ac:dyDescent="0.45"/>
    <row r="210" ht="15" customHeight="1" x14ac:dyDescent="0.45"/>
    <row r="211" ht="15" customHeight="1" x14ac:dyDescent="0.45"/>
    <row r="212" ht="15" customHeight="1" x14ac:dyDescent="0.45"/>
    <row r="213" ht="15" customHeight="1" x14ac:dyDescent="0.45"/>
    <row r="214" ht="15" customHeight="1" x14ac:dyDescent="0.45"/>
    <row r="215" ht="15" customHeight="1" x14ac:dyDescent="0.45"/>
    <row r="216" ht="15" customHeight="1" x14ac:dyDescent="0.45"/>
    <row r="217" ht="15" customHeight="1" x14ac:dyDescent="0.45"/>
    <row r="218" ht="15" customHeight="1" x14ac:dyDescent="0.45"/>
    <row r="219" ht="15" customHeight="1" x14ac:dyDescent="0.45"/>
    <row r="220" ht="15" customHeight="1" x14ac:dyDescent="0.45"/>
    <row r="221" ht="15" customHeight="1" x14ac:dyDescent="0.45"/>
    <row r="222" ht="15.75" customHeight="1" x14ac:dyDescent="0.45"/>
  </sheetData>
  <mergeCells count="15">
    <mergeCell ref="D192:E192"/>
    <mergeCell ref="D193:E193"/>
    <mergeCell ref="D194:E194"/>
    <mergeCell ref="A83:A102"/>
    <mergeCell ref="A103:A122"/>
    <mergeCell ref="A123:A142"/>
    <mergeCell ref="A143:A162"/>
    <mergeCell ref="A163:A182"/>
    <mergeCell ref="D186:F186"/>
    <mergeCell ref="A63:A82"/>
    <mergeCell ref="D1:E1"/>
    <mergeCell ref="I1:J1"/>
    <mergeCell ref="A3:A22"/>
    <mergeCell ref="A23:A42"/>
    <mergeCell ref="A43:A62"/>
  </mergeCells>
  <pageMargins left="0.7" right="0.7" top="0.75" bottom="0.75" header="0.3" footer="0.3"/>
  <pageSetup paperSize="9" orientation="portrait" horizontalDpi="4294967293" verticalDpi="4294967293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9C79-5CB0-4D4B-AFAB-A4156C1618A3}">
  <dimension ref="A1:O222"/>
  <sheetViews>
    <sheetView zoomScale="85" zoomScaleNormal="85" workbookViewId="0">
      <pane xSplit="1" ySplit="2" topLeftCell="B177" activePane="bottomRight" state="frozen"/>
      <selection pane="topRight" activeCell="B1" sqref="B1"/>
      <selection pane="bottomLeft" activeCell="A4" sqref="A4"/>
      <selection pane="bottomRight" activeCell="F190" sqref="F190"/>
    </sheetView>
  </sheetViews>
  <sheetFormatPr baseColWidth="10" defaultRowHeight="14.25" x14ac:dyDescent="0.45"/>
  <cols>
    <col min="1" max="1" width="4.1328125" customWidth="1"/>
    <col min="2" max="2" width="5.3984375" style="6" bestFit="1" customWidth="1"/>
    <col min="3" max="3" width="6.265625" bestFit="1" customWidth="1"/>
    <col min="4" max="5" width="10" customWidth="1"/>
    <col min="6" max="6" width="11.1328125" customWidth="1"/>
    <col min="7" max="7" width="12.59765625" customWidth="1"/>
    <col min="8" max="8" width="13.3984375" customWidth="1"/>
    <col min="9" max="9" width="12.86328125" style="20" bestFit="1" customWidth="1"/>
    <col min="10" max="10" width="12.86328125" customWidth="1"/>
    <col min="11" max="11" width="7.73046875" style="82" bestFit="1" customWidth="1"/>
    <col min="12" max="12" width="13.265625" customWidth="1"/>
  </cols>
  <sheetData>
    <row r="1" spans="1:15" ht="21" customHeight="1" x14ac:dyDescent="0.45">
      <c r="D1" s="296" t="s">
        <v>280</v>
      </c>
      <c r="E1" s="296"/>
      <c r="F1" s="53" t="s">
        <v>2</v>
      </c>
      <c r="G1" s="27">
        <f>SUM(G193)</f>
        <v>0</v>
      </c>
      <c r="H1" s="27">
        <f>SUM(G194)</f>
        <v>0</v>
      </c>
      <c r="I1" s="297">
        <f>SUM(G1:H1)</f>
        <v>0</v>
      </c>
      <c r="J1" s="298"/>
      <c r="K1" s="174" t="s">
        <v>12</v>
      </c>
      <c r="L1" s="4"/>
      <c r="N1">
        <v>1E-3</v>
      </c>
    </row>
    <row r="2" spans="1:15" ht="46.5" customHeight="1" x14ac:dyDescent="0.45">
      <c r="B2" s="43" t="s">
        <v>0</v>
      </c>
      <c r="C2" s="44" t="s">
        <v>1</v>
      </c>
      <c r="D2" s="3">
        <v>43931</v>
      </c>
      <c r="E2" s="3">
        <v>43961</v>
      </c>
      <c r="F2" s="50" t="s">
        <v>68</v>
      </c>
      <c r="G2" s="51" t="s">
        <v>276</v>
      </c>
      <c r="H2" s="52" t="s">
        <v>277</v>
      </c>
      <c r="I2" s="21" t="s">
        <v>278</v>
      </c>
      <c r="J2" s="28" t="s">
        <v>335</v>
      </c>
      <c r="K2" s="175" t="s">
        <v>266</v>
      </c>
      <c r="L2" s="28" t="s">
        <v>279</v>
      </c>
      <c r="N2" t="s">
        <v>12</v>
      </c>
    </row>
    <row r="3" spans="1:15" ht="15" customHeight="1" x14ac:dyDescent="0.45">
      <c r="A3" s="293"/>
      <c r="B3" s="5" t="s">
        <v>3</v>
      </c>
      <c r="C3" s="2">
        <v>101</v>
      </c>
      <c r="D3" s="1">
        <v>0.1</v>
      </c>
      <c r="E3">
        <v>0</v>
      </c>
      <c r="F3" s="41">
        <f>(E3-D3)*$N$1</f>
        <v>-1E-4</v>
      </c>
      <c r="G3" s="22">
        <f>MMULT($G$1,1/$F$183)*F3</f>
        <v>0</v>
      </c>
      <c r="H3" s="45">
        <f>MMULT($H$1,1/180)</f>
        <v>0</v>
      </c>
      <c r="I3" s="42">
        <f>SUM(G3,H3)</f>
        <v>0</v>
      </c>
      <c r="J3" s="30">
        <v>0</v>
      </c>
      <c r="K3" s="216"/>
      <c r="L3" s="27">
        <f>SUM(I3,J3,K3)</f>
        <v>0</v>
      </c>
      <c r="N3" t="s">
        <v>12</v>
      </c>
    </row>
    <row r="4" spans="1:15" ht="15" customHeight="1" x14ac:dyDescent="0.45">
      <c r="A4" s="293"/>
      <c r="B4" s="5" t="s">
        <v>3</v>
      </c>
      <c r="C4" s="2">
        <v>102</v>
      </c>
      <c r="D4" s="1">
        <v>0</v>
      </c>
      <c r="E4">
        <v>0</v>
      </c>
      <c r="F4" s="41">
        <f t="shared" ref="F4:F67" si="0">(E4-D4)*$N$1</f>
        <v>0</v>
      </c>
      <c r="G4" s="22">
        <f t="shared" ref="G4:G67" si="1">MMULT($G$1,1/$F$183)*F4</f>
        <v>0</v>
      </c>
      <c r="H4" s="45">
        <f t="shared" ref="H4:H67" si="2">MMULT($H$1,1/180)</f>
        <v>0</v>
      </c>
      <c r="I4" s="42">
        <f t="shared" ref="I4:I67" si="3">SUM(G4,H4)</f>
        <v>0</v>
      </c>
      <c r="J4" s="30">
        <f>SUM($J$3)</f>
        <v>0</v>
      </c>
      <c r="K4" s="216"/>
      <c r="L4" s="27">
        <f t="shared" ref="L4:L67" si="4">SUM(I4,J4,K4)</f>
        <v>0</v>
      </c>
      <c r="N4" t="s">
        <v>12</v>
      </c>
    </row>
    <row r="5" spans="1:15" ht="15" customHeight="1" x14ac:dyDescent="0.45">
      <c r="A5" s="293"/>
      <c r="B5" s="5" t="s">
        <v>3</v>
      </c>
      <c r="C5" s="2">
        <v>103</v>
      </c>
      <c r="D5" s="1">
        <v>0</v>
      </c>
      <c r="E5">
        <v>0</v>
      </c>
      <c r="F5" s="41">
        <f t="shared" si="0"/>
        <v>0</v>
      </c>
      <c r="G5" s="22">
        <f t="shared" si="1"/>
        <v>0</v>
      </c>
      <c r="H5" s="45">
        <f t="shared" si="2"/>
        <v>0</v>
      </c>
      <c r="I5" s="42">
        <f t="shared" si="3"/>
        <v>0</v>
      </c>
      <c r="J5" s="30">
        <f t="shared" ref="J5:J68" si="5">SUM($J$3)</f>
        <v>0</v>
      </c>
      <c r="K5" s="216"/>
      <c r="L5" s="27">
        <f t="shared" si="4"/>
        <v>0</v>
      </c>
      <c r="N5" t="s">
        <v>12</v>
      </c>
    </row>
    <row r="6" spans="1:15" ht="15" customHeight="1" x14ac:dyDescent="0.45">
      <c r="A6" s="293"/>
      <c r="B6" s="5" t="s">
        <v>3</v>
      </c>
      <c r="C6" s="2">
        <v>104</v>
      </c>
      <c r="D6" s="1">
        <v>0</v>
      </c>
      <c r="E6">
        <v>0</v>
      </c>
      <c r="F6" s="41">
        <f t="shared" si="0"/>
        <v>0</v>
      </c>
      <c r="G6" s="22">
        <f t="shared" si="1"/>
        <v>0</v>
      </c>
      <c r="H6" s="45">
        <f t="shared" si="2"/>
        <v>0</v>
      </c>
      <c r="I6" s="42">
        <f t="shared" si="3"/>
        <v>0</v>
      </c>
      <c r="J6" s="30">
        <f t="shared" si="5"/>
        <v>0</v>
      </c>
      <c r="K6" s="216"/>
      <c r="L6" s="27">
        <f t="shared" si="4"/>
        <v>0</v>
      </c>
      <c r="N6" t="s">
        <v>12</v>
      </c>
      <c r="O6" t="s">
        <v>12</v>
      </c>
    </row>
    <row r="7" spans="1:15" ht="15" customHeight="1" x14ac:dyDescent="0.45">
      <c r="A7" s="293"/>
      <c r="B7" s="5" t="s">
        <v>3</v>
      </c>
      <c r="C7" s="2">
        <v>201</v>
      </c>
      <c r="D7" s="1">
        <v>0</v>
      </c>
      <c r="E7">
        <v>0</v>
      </c>
      <c r="F7" s="41">
        <f t="shared" si="0"/>
        <v>0</v>
      </c>
      <c r="G7" s="22">
        <f t="shared" si="1"/>
        <v>0</v>
      </c>
      <c r="H7" s="45">
        <f t="shared" si="2"/>
        <v>0</v>
      </c>
      <c r="I7" s="42">
        <f t="shared" si="3"/>
        <v>0</v>
      </c>
      <c r="J7" s="30">
        <f t="shared" si="5"/>
        <v>0</v>
      </c>
      <c r="K7" s="216"/>
      <c r="L7" s="27">
        <f t="shared" si="4"/>
        <v>0</v>
      </c>
      <c r="N7" t="s">
        <v>12</v>
      </c>
    </row>
    <row r="8" spans="1:15" ht="15" customHeight="1" x14ac:dyDescent="0.45">
      <c r="A8" s="293"/>
      <c r="B8" s="5" t="s">
        <v>3</v>
      </c>
      <c r="C8" s="2">
        <v>202</v>
      </c>
      <c r="D8" s="1">
        <v>0</v>
      </c>
      <c r="E8">
        <v>0</v>
      </c>
      <c r="F8" s="41">
        <f t="shared" si="0"/>
        <v>0</v>
      </c>
      <c r="G8" s="22">
        <f t="shared" si="1"/>
        <v>0</v>
      </c>
      <c r="H8" s="45">
        <f t="shared" si="2"/>
        <v>0</v>
      </c>
      <c r="I8" s="42">
        <f t="shared" si="3"/>
        <v>0</v>
      </c>
      <c r="J8" s="30">
        <f t="shared" si="5"/>
        <v>0</v>
      </c>
      <c r="K8" s="216"/>
      <c r="L8" s="27">
        <f t="shared" si="4"/>
        <v>0</v>
      </c>
      <c r="N8" t="s">
        <v>12</v>
      </c>
    </row>
    <row r="9" spans="1:15" ht="15" customHeight="1" x14ac:dyDescent="0.45">
      <c r="A9" s="293"/>
      <c r="B9" s="5" t="s">
        <v>3</v>
      </c>
      <c r="C9" s="2">
        <v>203</v>
      </c>
      <c r="D9" s="1">
        <v>0</v>
      </c>
      <c r="E9">
        <v>0</v>
      </c>
      <c r="F9" s="41">
        <f t="shared" si="0"/>
        <v>0</v>
      </c>
      <c r="G9" s="22">
        <f t="shared" si="1"/>
        <v>0</v>
      </c>
      <c r="H9" s="45">
        <f t="shared" si="2"/>
        <v>0</v>
      </c>
      <c r="I9" s="42">
        <f t="shared" si="3"/>
        <v>0</v>
      </c>
      <c r="J9" s="30">
        <f t="shared" si="5"/>
        <v>0</v>
      </c>
      <c r="K9" s="216"/>
      <c r="L9" s="27">
        <f t="shared" si="4"/>
        <v>0</v>
      </c>
      <c r="N9" t="s">
        <v>12</v>
      </c>
    </row>
    <row r="10" spans="1:15" ht="15" customHeight="1" x14ac:dyDescent="0.45">
      <c r="A10" s="293"/>
      <c r="B10" s="5" t="s">
        <v>3</v>
      </c>
      <c r="C10" s="2">
        <v>204</v>
      </c>
      <c r="D10" s="1">
        <v>0</v>
      </c>
      <c r="E10">
        <v>0</v>
      </c>
      <c r="F10" s="41">
        <f t="shared" si="0"/>
        <v>0</v>
      </c>
      <c r="G10" s="22">
        <f t="shared" si="1"/>
        <v>0</v>
      </c>
      <c r="H10" s="45">
        <f t="shared" si="2"/>
        <v>0</v>
      </c>
      <c r="I10" s="42">
        <f t="shared" si="3"/>
        <v>0</v>
      </c>
      <c r="J10" s="30">
        <f t="shared" si="5"/>
        <v>0</v>
      </c>
      <c r="K10" s="216"/>
      <c r="L10" s="27">
        <f t="shared" si="4"/>
        <v>0</v>
      </c>
      <c r="N10" t="s">
        <v>12</v>
      </c>
    </row>
    <row r="11" spans="1:15" ht="15" customHeight="1" x14ac:dyDescent="0.45">
      <c r="A11" s="293"/>
      <c r="B11" s="5" t="s">
        <v>3</v>
      </c>
      <c r="C11" s="2">
        <v>301</v>
      </c>
      <c r="D11" s="1">
        <v>0</v>
      </c>
      <c r="E11">
        <v>0</v>
      </c>
      <c r="F11" s="41">
        <f t="shared" si="0"/>
        <v>0</v>
      </c>
      <c r="G11" s="22">
        <f t="shared" si="1"/>
        <v>0</v>
      </c>
      <c r="H11" s="45">
        <f t="shared" si="2"/>
        <v>0</v>
      </c>
      <c r="I11" s="42">
        <f t="shared" si="3"/>
        <v>0</v>
      </c>
      <c r="J11" s="30">
        <f t="shared" si="5"/>
        <v>0</v>
      </c>
      <c r="K11" s="216"/>
      <c r="L11" s="27">
        <f t="shared" si="4"/>
        <v>0</v>
      </c>
      <c r="N11" t="s">
        <v>12</v>
      </c>
    </row>
    <row r="12" spans="1:15" ht="15" customHeight="1" x14ac:dyDescent="0.45">
      <c r="A12" s="293"/>
      <c r="B12" s="5" t="s">
        <v>3</v>
      </c>
      <c r="C12" s="2">
        <v>302</v>
      </c>
      <c r="D12" s="1">
        <v>0</v>
      </c>
      <c r="E12">
        <v>0</v>
      </c>
      <c r="F12" s="41">
        <f t="shared" si="0"/>
        <v>0</v>
      </c>
      <c r="G12" s="22">
        <f t="shared" si="1"/>
        <v>0</v>
      </c>
      <c r="H12" s="45">
        <f t="shared" si="2"/>
        <v>0</v>
      </c>
      <c r="I12" s="42">
        <f t="shared" si="3"/>
        <v>0</v>
      </c>
      <c r="J12" s="30">
        <f t="shared" si="5"/>
        <v>0</v>
      </c>
      <c r="K12" s="216"/>
      <c r="L12" s="27">
        <f t="shared" si="4"/>
        <v>0</v>
      </c>
      <c r="N12" t="s">
        <v>12</v>
      </c>
    </row>
    <row r="13" spans="1:15" ht="15" customHeight="1" x14ac:dyDescent="0.45">
      <c r="A13" s="293"/>
      <c r="B13" s="5" t="s">
        <v>3</v>
      </c>
      <c r="C13" s="2">
        <v>303</v>
      </c>
      <c r="D13" s="1">
        <v>0</v>
      </c>
      <c r="E13">
        <v>0</v>
      </c>
      <c r="F13" s="41">
        <f t="shared" si="0"/>
        <v>0</v>
      </c>
      <c r="G13" s="22">
        <f t="shared" si="1"/>
        <v>0</v>
      </c>
      <c r="H13" s="45">
        <f t="shared" si="2"/>
        <v>0</v>
      </c>
      <c r="I13" s="42">
        <f t="shared" si="3"/>
        <v>0</v>
      </c>
      <c r="J13" s="30">
        <f t="shared" si="5"/>
        <v>0</v>
      </c>
      <c r="K13" s="216"/>
      <c r="L13" s="27">
        <f t="shared" si="4"/>
        <v>0</v>
      </c>
      <c r="N13" t="s">
        <v>12</v>
      </c>
    </row>
    <row r="14" spans="1:15" ht="15" customHeight="1" x14ac:dyDescent="0.45">
      <c r="A14" s="293"/>
      <c r="B14" s="5" t="s">
        <v>3</v>
      </c>
      <c r="C14" s="2">
        <v>304</v>
      </c>
      <c r="D14" s="1">
        <v>0</v>
      </c>
      <c r="E14">
        <v>0</v>
      </c>
      <c r="F14" s="41">
        <f t="shared" si="0"/>
        <v>0</v>
      </c>
      <c r="G14" s="22">
        <f t="shared" si="1"/>
        <v>0</v>
      </c>
      <c r="H14" s="45">
        <f t="shared" si="2"/>
        <v>0</v>
      </c>
      <c r="I14" s="42">
        <f t="shared" si="3"/>
        <v>0</v>
      </c>
      <c r="J14" s="30">
        <f t="shared" si="5"/>
        <v>0</v>
      </c>
      <c r="K14" s="216"/>
      <c r="L14" s="27">
        <f t="shared" si="4"/>
        <v>0</v>
      </c>
      <c r="N14" t="s">
        <v>12</v>
      </c>
    </row>
    <row r="15" spans="1:15" ht="15" customHeight="1" x14ac:dyDescent="0.45">
      <c r="A15" s="293"/>
      <c r="B15" s="5" t="s">
        <v>3</v>
      </c>
      <c r="C15" s="2">
        <v>401</v>
      </c>
      <c r="D15" s="1">
        <v>0</v>
      </c>
      <c r="E15">
        <v>0</v>
      </c>
      <c r="F15" s="41">
        <f t="shared" si="0"/>
        <v>0</v>
      </c>
      <c r="G15" s="22">
        <f t="shared" si="1"/>
        <v>0</v>
      </c>
      <c r="H15" s="45">
        <f t="shared" si="2"/>
        <v>0</v>
      </c>
      <c r="I15" s="42">
        <f t="shared" si="3"/>
        <v>0</v>
      </c>
      <c r="J15" s="30">
        <f t="shared" si="5"/>
        <v>0</v>
      </c>
      <c r="K15" s="216"/>
      <c r="L15" s="27">
        <f t="shared" si="4"/>
        <v>0</v>
      </c>
      <c r="N15" t="s">
        <v>12</v>
      </c>
    </row>
    <row r="16" spans="1:15" ht="15" customHeight="1" x14ac:dyDescent="0.45">
      <c r="A16" s="293"/>
      <c r="B16" s="5" t="s">
        <v>3</v>
      </c>
      <c r="C16" s="2">
        <v>402</v>
      </c>
      <c r="D16" s="1">
        <v>0</v>
      </c>
      <c r="E16">
        <v>0</v>
      </c>
      <c r="F16" s="41">
        <f t="shared" si="0"/>
        <v>0</v>
      </c>
      <c r="G16" s="22">
        <f t="shared" si="1"/>
        <v>0</v>
      </c>
      <c r="H16" s="45">
        <f t="shared" si="2"/>
        <v>0</v>
      </c>
      <c r="I16" s="42">
        <f t="shared" si="3"/>
        <v>0</v>
      </c>
      <c r="J16" s="30">
        <f t="shared" si="5"/>
        <v>0</v>
      </c>
      <c r="K16" s="216"/>
      <c r="L16" s="27">
        <f t="shared" si="4"/>
        <v>0</v>
      </c>
    </row>
    <row r="17" spans="1:12" ht="15" customHeight="1" x14ac:dyDescent="0.45">
      <c r="A17" s="293"/>
      <c r="B17" s="5" t="s">
        <v>3</v>
      </c>
      <c r="C17" s="2">
        <v>403</v>
      </c>
      <c r="D17" s="1">
        <v>0</v>
      </c>
      <c r="E17">
        <v>0</v>
      </c>
      <c r="F17" s="41">
        <f t="shared" si="0"/>
        <v>0</v>
      </c>
      <c r="G17" s="22">
        <f t="shared" si="1"/>
        <v>0</v>
      </c>
      <c r="H17" s="45">
        <f t="shared" si="2"/>
        <v>0</v>
      </c>
      <c r="I17" s="42">
        <f t="shared" si="3"/>
        <v>0</v>
      </c>
      <c r="J17" s="30">
        <f t="shared" si="5"/>
        <v>0</v>
      </c>
      <c r="K17" s="216"/>
      <c r="L17" s="27">
        <f t="shared" si="4"/>
        <v>0</v>
      </c>
    </row>
    <row r="18" spans="1:12" ht="15" customHeight="1" x14ac:dyDescent="0.45">
      <c r="A18" s="293"/>
      <c r="B18" s="5" t="s">
        <v>3</v>
      </c>
      <c r="C18" s="2">
        <v>404</v>
      </c>
      <c r="D18" s="1">
        <v>0</v>
      </c>
      <c r="E18">
        <v>0</v>
      </c>
      <c r="F18" s="41">
        <f t="shared" si="0"/>
        <v>0</v>
      </c>
      <c r="G18" s="22">
        <f t="shared" si="1"/>
        <v>0</v>
      </c>
      <c r="H18" s="45">
        <f t="shared" si="2"/>
        <v>0</v>
      </c>
      <c r="I18" s="42">
        <f t="shared" si="3"/>
        <v>0</v>
      </c>
      <c r="J18" s="30">
        <f t="shared" si="5"/>
        <v>0</v>
      </c>
      <c r="K18" s="216"/>
      <c r="L18" s="27">
        <f t="shared" si="4"/>
        <v>0</v>
      </c>
    </row>
    <row r="19" spans="1:12" ht="15" customHeight="1" x14ac:dyDescent="0.45">
      <c r="A19" s="293"/>
      <c r="B19" s="5" t="s">
        <v>3</v>
      </c>
      <c r="C19" s="2">
        <v>501</v>
      </c>
      <c r="D19" s="1">
        <v>0</v>
      </c>
      <c r="E19">
        <v>0</v>
      </c>
      <c r="F19" s="41">
        <f t="shared" si="0"/>
        <v>0</v>
      </c>
      <c r="G19" s="22">
        <f t="shared" si="1"/>
        <v>0</v>
      </c>
      <c r="H19" s="45">
        <f t="shared" si="2"/>
        <v>0</v>
      </c>
      <c r="I19" s="42">
        <f t="shared" si="3"/>
        <v>0</v>
      </c>
      <c r="J19" s="30">
        <f t="shared" si="5"/>
        <v>0</v>
      </c>
      <c r="K19" s="216"/>
      <c r="L19" s="27">
        <f t="shared" si="4"/>
        <v>0</v>
      </c>
    </row>
    <row r="20" spans="1:12" ht="15" customHeight="1" x14ac:dyDescent="0.45">
      <c r="A20" s="293"/>
      <c r="B20" s="5" t="s">
        <v>3</v>
      </c>
      <c r="C20" s="2">
        <v>502</v>
      </c>
      <c r="D20" s="1">
        <v>0</v>
      </c>
      <c r="E20">
        <v>0</v>
      </c>
      <c r="F20" s="41">
        <f t="shared" si="0"/>
        <v>0</v>
      </c>
      <c r="G20" s="22">
        <f t="shared" si="1"/>
        <v>0</v>
      </c>
      <c r="H20" s="45">
        <f t="shared" si="2"/>
        <v>0</v>
      </c>
      <c r="I20" s="42">
        <f t="shared" si="3"/>
        <v>0</v>
      </c>
      <c r="J20" s="30">
        <f t="shared" si="5"/>
        <v>0</v>
      </c>
      <c r="K20" s="216"/>
      <c r="L20" s="27">
        <f t="shared" si="4"/>
        <v>0</v>
      </c>
    </row>
    <row r="21" spans="1:12" ht="15" customHeight="1" x14ac:dyDescent="0.45">
      <c r="A21" s="293"/>
      <c r="B21" s="5" t="s">
        <v>3</v>
      </c>
      <c r="C21" s="2">
        <v>503</v>
      </c>
      <c r="D21" s="1">
        <v>0</v>
      </c>
      <c r="E21">
        <v>0</v>
      </c>
      <c r="F21" s="41">
        <f t="shared" si="0"/>
        <v>0</v>
      </c>
      <c r="G21" s="22">
        <f t="shared" si="1"/>
        <v>0</v>
      </c>
      <c r="H21" s="45">
        <f t="shared" si="2"/>
        <v>0</v>
      </c>
      <c r="I21" s="42">
        <f t="shared" si="3"/>
        <v>0</v>
      </c>
      <c r="J21" s="30">
        <f t="shared" si="5"/>
        <v>0</v>
      </c>
      <c r="K21" s="216"/>
      <c r="L21" s="27">
        <f t="shared" si="4"/>
        <v>0</v>
      </c>
    </row>
    <row r="22" spans="1:12" ht="15.75" customHeight="1" x14ac:dyDescent="0.45">
      <c r="A22" s="293"/>
      <c r="B22" s="5" t="s">
        <v>3</v>
      </c>
      <c r="C22" s="2">
        <v>504</v>
      </c>
      <c r="D22" s="1">
        <v>0</v>
      </c>
      <c r="E22">
        <v>0</v>
      </c>
      <c r="F22" s="41">
        <f>(E22-D22)*$N$1</f>
        <v>0</v>
      </c>
      <c r="G22" s="22">
        <f t="shared" si="1"/>
        <v>0</v>
      </c>
      <c r="H22" s="45">
        <f t="shared" si="2"/>
        <v>0</v>
      </c>
      <c r="I22" s="42">
        <f t="shared" si="3"/>
        <v>0</v>
      </c>
      <c r="J22" s="30">
        <f t="shared" si="5"/>
        <v>0</v>
      </c>
      <c r="K22" s="216"/>
      <c r="L22" s="27">
        <f t="shared" si="4"/>
        <v>0</v>
      </c>
    </row>
    <row r="23" spans="1:12" ht="15" customHeight="1" x14ac:dyDescent="0.45">
      <c r="A23" s="294"/>
      <c r="B23" s="5" t="s">
        <v>4</v>
      </c>
      <c r="C23" s="2">
        <v>101</v>
      </c>
      <c r="D23" s="1">
        <v>0</v>
      </c>
      <c r="E23">
        <v>0</v>
      </c>
      <c r="F23" s="41">
        <f>(E23-D23)*0.01</f>
        <v>0</v>
      </c>
      <c r="G23" s="22">
        <f t="shared" si="1"/>
        <v>0</v>
      </c>
      <c r="H23" s="45">
        <f t="shared" si="2"/>
        <v>0</v>
      </c>
      <c r="I23" s="42">
        <f t="shared" si="3"/>
        <v>0</v>
      </c>
      <c r="J23" s="30">
        <f t="shared" si="5"/>
        <v>0</v>
      </c>
      <c r="K23" s="216"/>
      <c r="L23" s="27">
        <f t="shared" si="4"/>
        <v>0</v>
      </c>
    </row>
    <row r="24" spans="1:12" ht="15" customHeight="1" x14ac:dyDescent="0.45">
      <c r="A24" s="294"/>
      <c r="B24" s="5" t="s">
        <v>4</v>
      </c>
      <c r="C24" s="2">
        <v>102</v>
      </c>
      <c r="D24" s="1">
        <v>0</v>
      </c>
      <c r="E24">
        <v>0</v>
      </c>
      <c r="F24" s="41">
        <f t="shared" si="0"/>
        <v>0</v>
      </c>
      <c r="G24" s="22">
        <f t="shared" si="1"/>
        <v>0</v>
      </c>
      <c r="H24" s="45">
        <f t="shared" si="2"/>
        <v>0</v>
      </c>
      <c r="I24" s="42">
        <f t="shared" si="3"/>
        <v>0</v>
      </c>
      <c r="J24" s="30">
        <f t="shared" si="5"/>
        <v>0</v>
      </c>
      <c r="K24" s="216"/>
      <c r="L24" s="27">
        <f t="shared" si="4"/>
        <v>0</v>
      </c>
    </row>
    <row r="25" spans="1:12" ht="15" customHeight="1" x14ac:dyDescent="0.45">
      <c r="A25" s="294"/>
      <c r="B25" s="5" t="s">
        <v>4</v>
      </c>
      <c r="C25" s="2">
        <v>103</v>
      </c>
      <c r="D25" s="1">
        <v>0</v>
      </c>
      <c r="E25">
        <v>0</v>
      </c>
      <c r="F25" s="41">
        <f t="shared" si="0"/>
        <v>0</v>
      </c>
      <c r="G25" s="22">
        <f t="shared" si="1"/>
        <v>0</v>
      </c>
      <c r="H25" s="45">
        <f t="shared" si="2"/>
        <v>0</v>
      </c>
      <c r="I25" s="42">
        <f t="shared" si="3"/>
        <v>0</v>
      </c>
      <c r="J25" s="30">
        <f t="shared" si="5"/>
        <v>0</v>
      </c>
      <c r="K25" s="216"/>
      <c r="L25" s="27">
        <f t="shared" si="4"/>
        <v>0</v>
      </c>
    </row>
    <row r="26" spans="1:12" ht="15" customHeight="1" x14ac:dyDescent="0.45">
      <c r="A26" s="294"/>
      <c r="B26" s="5" t="s">
        <v>4</v>
      </c>
      <c r="C26" s="2">
        <v>104</v>
      </c>
      <c r="D26" s="1">
        <v>0</v>
      </c>
      <c r="E26">
        <v>0</v>
      </c>
      <c r="F26" s="41">
        <f t="shared" si="0"/>
        <v>0</v>
      </c>
      <c r="G26" s="22">
        <f t="shared" si="1"/>
        <v>0</v>
      </c>
      <c r="H26" s="45">
        <f t="shared" si="2"/>
        <v>0</v>
      </c>
      <c r="I26" s="42">
        <f t="shared" si="3"/>
        <v>0</v>
      </c>
      <c r="J26" s="30">
        <f t="shared" si="5"/>
        <v>0</v>
      </c>
      <c r="K26" s="216"/>
      <c r="L26" s="27">
        <f t="shared" si="4"/>
        <v>0</v>
      </c>
    </row>
    <row r="27" spans="1:12" ht="15" customHeight="1" x14ac:dyDescent="0.45">
      <c r="A27" s="294"/>
      <c r="B27" s="5" t="s">
        <v>4</v>
      </c>
      <c r="C27" s="2">
        <v>201</v>
      </c>
      <c r="D27" s="1">
        <v>0</v>
      </c>
      <c r="E27">
        <v>0</v>
      </c>
      <c r="F27" s="41">
        <f t="shared" si="0"/>
        <v>0</v>
      </c>
      <c r="G27" s="22">
        <f t="shared" si="1"/>
        <v>0</v>
      </c>
      <c r="H27" s="45">
        <f t="shared" si="2"/>
        <v>0</v>
      </c>
      <c r="I27" s="42">
        <f t="shared" si="3"/>
        <v>0</v>
      </c>
      <c r="J27" s="30">
        <f t="shared" si="5"/>
        <v>0</v>
      </c>
      <c r="K27" s="216"/>
      <c r="L27" s="27">
        <f t="shared" si="4"/>
        <v>0</v>
      </c>
    </row>
    <row r="28" spans="1:12" ht="15" customHeight="1" x14ac:dyDescent="0.45">
      <c r="A28" s="294"/>
      <c r="B28" s="5" t="s">
        <v>4</v>
      </c>
      <c r="C28" s="2">
        <v>202</v>
      </c>
      <c r="D28" s="1">
        <v>0</v>
      </c>
      <c r="E28">
        <v>0</v>
      </c>
      <c r="F28" s="41">
        <f t="shared" si="0"/>
        <v>0</v>
      </c>
      <c r="G28" s="22">
        <f t="shared" si="1"/>
        <v>0</v>
      </c>
      <c r="H28" s="45">
        <f t="shared" si="2"/>
        <v>0</v>
      </c>
      <c r="I28" s="42">
        <f t="shared" si="3"/>
        <v>0</v>
      </c>
      <c r="J28" s="30">
        <f t="shared" si="5"/>
        <v>0</v>
      </c>
      <c r="K28" s="216"/>
      <c r="L28" s="27">
        <f t="shared" si="4"/>
        <v>0</v>
      </c>
    </row>
    <row r="29" spans="1:12" ht="15" customHeight="1" x14ac:dyDescent="0.45">
      <c r="A29" s="294"/>
      <c r="B29" s="5" t="s">
        <v>4</v>
      </c>
      <c r="C29" s="2">
        <v>203</v>
      </c>
      <c r="D29" s="1">
        <v>0</v>
      </c>
      <c r="E29">
        <v>0</v>
      </c>
      <c r="F29" s="41">
        <f t="shared" si="0"/>
        <v>0</v>
      </c>
      <c r="G29" s="22">
        <f t="shared" si="1"/>
        <v>0</v>
      </c>
      <c r="H29" s="45">
        <f t="shared" si="2"/>
        <v>0</v>
      </c>
      <c r="I29" s="42">
        <f t="shared" si="3"/>
        <v>0</v>
      </c>
      <c r="J29" s="30">
        <f t="shared" si="5"/>
        <v>0</v>
      </c>
      <c r="K29" s="216"/>
      <c r="L29" s="27">
        <f t="shared" si="4"/>
        <v>0</v>
      </c>
    </row>
    <row r="30" spans="1:12" ht="15" customHeight="1" x14ac:dyDescent="0.45">
      <c r="A30" s="294"/>
      <c r="B30" s="5" t="s">
        <v>4</v>
      </c>
      <c r="C30" s="2">
        <v>204</v>
      </c>
      <c r="D30" s="1">
        <v>0</v>
      </c>
      <c r="E30">
        <v>0</v>
      </c>
      <c r="F30" s="41">
        <f t="shared" si="0"/>
        <v>0</v>
      </c>
      <c r="G30" s="22">
        <f t="shared" si="1"/>
        <v>0</v>
      </c>
      <c r="H30" s="45">
        <f t="shared" si="2"/>
        <v>0</v>
      </c>
      <c r="I30" s="42">
        <f t="shared" si="3"/>
        <v>0</v>
      </c>
      <c r="J30" s="30">
        <f t="shared" si="5"/>
        <v>0</v>
      </c>
      <c r="K30" s="216"/>
      <c r="L30" s="27">
        <f t="shared" si="4"/>
        <v>0</v>
      </c>
    </row>
    <row r="31" spans="1:12" ht="15" customHeight="1" x14ac:dyDescent="0.45">
      <c r="A31" s="294"/>
      <c r="B31" s="5" t="s">
        <v>4</v>
      </c>
      <c r="C31" s="2">
        <v>301</v>
      </c>
      <c r="D31" s="1">
        <v>0</v>
      </c>
      <c r="E31">
        <v>0</v>
      </c>
      <c r="F31" s="41">
        <f t="shared" si="0"/>
        <v>0</v>
      </c>
      <c r="G31" s="22">
        <f t="shared" si="1"/>
        <v>0</v>
      </c>
      <c r="H31" s="45">
        <f t="shared" si="2"/>
        <v>0</v>
      </c>
      <c r="I31" s="42">
        <f t="shared" si="3"/>
        <v>0</v>
      </c>
      <c r="J31" s="30">
        <f t="shared" si="5"/>
        <v>0</v>
      </c>
      <c r="K31" s="216"/>
      <c r="L31" s="27">
        <f t="shared" si="4"/>
        <v>0</v>
      </c>
    </row>
    <row r="32" spans="1:12" ht="15" customHeight="1" x14ac:dyDescent="0.45">
      <c r="A32" s="294"/>
      <c r="B32" s="5" t="s">
        <v>4</v>
      </c>
      <c r="C32" s="2">
        <v>302</v>
      </c>
      <c r="D32" s="1">
        <v>0</v>
      </c>
      <c r="E32">
        <v>0</v>
      </c>
      <c r="F32" s="41">
        <f t="shared" si="0"/>
        <v>0</v>
      </c>
      <c r="G32" s="22">
        <f t="shared" si="1"/>
        <v>0</v>
      </c>
      <c r="H32" s="45">
        <f t="shared" si="2"/>
        <v>0</v>
      </c>
      <c r="I32" s="42">
        <f t="shared" si="3"/>
        <v>0</v>
      </c>
      <c r="J32" s="30">
        <f t="shared" si="5"/>
        <v>0</v>
      </c>
      <c r="K32" s="216"/>
      <c r="L32" s="27">
        <f t="shared" si="4"/>
        <v>0</v>
      </c>
    </row>
    <row r="33" spans="1:12" ht="15" customHeight="1" x14ac:dyDescent="0.45">
      <c r="A33" s="294"/>
      <c r="B33" s="5" t="s">
        <v>4</v>
      </c>
      <c r="C33" s="2">
        <v>303</v>
      </c>
      <c r="D33" s="1">
        <v>0</v>
      </c>
      <c r="E33">
        <v>0</v>
      </c>
      <c r="F33" s="41">
        <f>(E33-D33)*0.01</f>
        <v>0</v>
      </c>
      <c r="G33" s="22">
        <f t="shared" si="1"/>
        <v>0</v>
      </c>
      <c r="H33" s="45">
        <f t="shared" si="2"/>
        <v>0</v>
      </c>
      <c r="I33" s="42">
        <f t="shared" si="3"/>
        <v>0</v>
      </c>
      <c r="J33" s="30">
        <f t="shared" si="5"/>
        <v>0</v>
      </c>
      <c r="K33" s="216"/>
      <c r="L33" s="27">
        <f t="shared" si="4"/>
        <v>0</v>
      </c>
    </row>
    <row r="34" spans="1:12" ht="15" customHeight="1" x14ac:dyDescent="0.45">
      <c r="A34" s="294"/>
      <c r="B34" s="5" t="s">
        <v>4</v>
      </c>
      <c r="C34" s="2">
        <v>304</v>
      </c>
      <c r="D34" s="1">
        <v>0</v>
      </c>
      <c r="E34">
        <v>0</v>
      </c>
      <c r="F34" s="41">
        <f t="shared" si="0"/>
        <v>0</v>
      </c>
      <c r="G34" s="22">
        <f t="shared" si="1"/>
        <v>0</v>
      </c>
      <c r="H34" s="45">
        <f t="shared" si="2"/>
        <v>0</v>
      </c>
      <c r="I34" s="42">
        <f t="shared" si="3"/>
        <v>0</v>
      </c>
      <c r="J34" s="30">
        <f t="shared" si="5"/>
        <v>0</v>
      </c>
      <c r="K34" s="216"/>
      <c r="L34" s="27">
        <f t="shared" si="4"/>
        <v>0</v>
      </c>
    </row>
    <row r="35" spans="1:12" ht="15" customHeight="1" x14ac:dyDescent="0.45">
      <c r="A35" s="294"/>
      <c r="B35" s="5" t="s">
        <v>4</v>
      </c>
      <c r="C35" s="2">
        <v>401</v>
      </c>
      <c r="D35" s="1">
        <v>0</v>
      </c>
      <c r="E35">
        <v>0</v>
      </c>
      <c r="F35" s="41">
        <f t="shared" si="0"/>
        <v>0</v>
      </c>
      <c r="G35" s="22">
        <f t="shared" si="1"/>
        <v>0</v>
      </c>
      <c r="H35" s="45">
        <f t="shared" si="2"/>
        <v>0</v>
      </c>
      <c r="I35" s="42">
        <f t="shared" si="3"/>
        <v>0</v>
      </c>
      <c r="J35" s="30">
        <f t="shared" si="5"/>
        <v>0</v>
      </c>
      <c r="K35" s="216"/>
      <c r="L35" s="27">
        <f t="shared" si="4"/>
        <v>0</v>
      </c>
    </row>
    <row r="36" spans="1:12" ht="15" customHeight="1" x14ac:dyDescent="0.45">
      <c r="A36" s="294"/>
      <c r="B36" s="5" t="s">
        <v>4</v>
      </c>
      <c r="C36" s="2">
        <v>402</v>
      </c>
      <c r="D36" s="1">
        <v>0</v>
      </c>
      <c r="E36">
        <v>0</v>
      </c>
      <c r="F36" s="41">
        <f t="shared" si="0"/>
        <v>0</v>
      </c>
      <c r="G36" s="22">
        <f t="shared" si="1"/>
        <v>0</v>
      </c>
      <c r="H36" s="45">
        <f t="shared" si="2"/>
        <v>0</v>
      </c>
      <c r="I36" s="42">
        <f t="shared" si="3"/>
        <v>0</v>
      </c>
      <c r="J36" s="30">
        <f t="shared" si="5"/>
        <v>0</v>
      </c>
      <c r="K36" s="216"/>
      <c r="L36" s="27">
        <f t="shared" si="4"/>
        <v>0</v>
      </c>
    </row>
    <row r="37" spans="1:12" ht="15" customHeight="1" x14ac:dyDescent="0.45">
      <c r="A37" s="294"/>
      <c r="B37" s="5" t="s">
        <v>4</v>
      </c>
      <c r="C37" s="2">
        <v>403</v>
      </c>
      <c r="D37" s="1">
        <v>0</v>
      </c>
      <c r="E37">
        <v>0</v>
      </c>
      <c r="F37" s="41">
        <f t="shared" si="0"/>
        <v>0</v>
      </c>
      <c r="G37" s="22">
        <f t="shared" si="1"/>
        <v>0</v>
      </c>
      <c r="H37" s="45">
        <f t="shared" si="2"/>
        <v>0</v>
      </c>
      <c r="I37" s="42">
        <f t="shared" si="3"/>
        <v>0</v>
      </c>
      <c r="J37" s="30">
        <f t="shared" si="5"/>
        <v>0</v>
      </c>
      <c r="K37" s="216"/>
      <c r="L37" s="27">
        <f t="shared" si="4"/>
        <v>0</v>
      </c>
    </row>
    <row r="38" spans="1:12" ht="15" customHeight="1" x14ac:dyDescent="0.45">
      <c r="A38" s="294"/>
      <c r="B38" s="5" t="s">
        <v>4</v>
      </c>
      <c r="C38" s="2">
        <v>404</v>
      </c>
      <c r="D38" s="1">
        <v>0</v>
      </c>
      <c r="E38">
        <v>0</v>
      </c>
      <c r="F38" s="41">
        <f t="shared" si="0"/>
        <v>0</v>
      </c>
      <c r="G38" s="22">
        <f t="shared" si="1"/>
        <v>0</v>
      </c>
      <c r="H38" s="45">
        <f t="shared" si="2"/>
        <v>0</v>
      </c>
      <c r="I38" s="42">
        <f t="shared" si="3"/>
        <v>0</v>
      </c>
      <c r="J38" s="30">
        <f t="shared" si="5"/>
        <v>0</v>
      </c>
      <c r="K38" s="216"/>
      <c r="L38" s="27">
        <f t="shared" si="4"/>
        <v>0</v>
      </c>
    </row>
    <row r="39" spans="1:12" ht="15" customHeight="1" x14ac:dyDescent="0.45">
      <c r="A39" s="294"/>
      <c r="B39" s="5" t="s">
        <v>4</v>
      </c>
      <c r="C39" s="2">
        <v>501</v>
      </c>
      <c r="D39" s="1">
        <v>0</v>
      </c>
      <c r="E39">
        <v>0</v>
      </c>
      <c r="F39" s="41">
        <f t="shared" si="0"/>
        <v>0</v>
      </c>
      <c r="G39" s="22">
        <f t="shared" si="1"/>
        <v>0</v>
      </c>
      <c r="H39" s="45">
        <f t="shared" si="2"/>
        <v>0</v>
      </c>
      <c r="I39" s="42">
        <f t="shared" si="3"/>
        <v>0</v>
      </c>
      <c r="J39" s="30">
        <f t="shared" si="5"/>
        <v>0</v>
      </c>
      <c r="K39" s="216"/>
      <c r="L39" s="27">
        <f t="shared" si="4"/>
        <v>0</v>
      </c>
    </row>
    <row r="40" spans="1:12" ht="15" customHeight="1" x14ac:dyDescent="0.45">
      <c r="A40" s="294"/>
      <c r="B40" s="5" t="s">
        <v>4</v>
      </c>
      <c r="C40" s="2">
        <v>502</v>
      </c>
      <c r="D40" s="1">
        <v>0</v>
      </c>
      <c r="E40">
        <v>0</v>
      </c>
      <c r="F40" s="41">
        <f t="shared" si="0"/>
        <v>0</v>
      </c>
      <c r="G40" s="22">
        <f t="shared" si="1"/>
        <v>0</v>
      </c>
      <c r="H40" s="45">
        <f t="shared" si="2"/>
        <v>0</v>
      </c>
      <c r="I40" s="42">
        <f t="shared" si="3"/>
        <v>0</v>
      </c>
      <c r="J40" s="30">
        <f t="shared" si="5"/>
        <v>0</v>
      </c>
      <c r="K40" s="216"/>
      <c r="L40" s="27">
        <f t="shared" si="4"/>
        <v>0</v>
      </c>
    </row>
    <row r="41" spans="1:12" ht="15" customHeight="1" x14ac:dyDescent="0.45">
      <c r="A41" s="294"/>
      <c r="B41" s="5" t="s">
        <v>4</v>
      </c>
      <c r="C41" s="2">
        <v>503</v>
      </c>
      <c r="D41" s="1">
        <v>0</v>
      </c>
      <c r="E41">
        <v>0</v>
      </c>
      <c r="F41" s="41">
        <f t="shared" si="0"/>
        <v>0</v>
      </c>
      <c r="G41" s="22">
        <f t="shared" si="1"/>
        <v>0</v>
      </c>
      <c r="H41" s="45">
        <f t="shared" si="2"/>
        <v>0</v>
      </c>
      <c r="I41" s="42">
        <f t="shared" si="3"/>
        <v>0</v>
      </c>
      <c r="J41" s="30">
        <f t="shared" si="5"/>
        <v>0</v>
      </c>
      <c r="K41" s="216"/>
      <c r="L41" s="27">
        <f t="shared" si="4"/>
        <v>0</v>
      </c>
    </row>
    <row r="42" spans="1:12" ht="15.75" customHeight="1" x14ac:dyDescent="0.45">
      <c r="A42" s="294"/>
      <c r="B42" s="5" t="s">
        <v>4</v>
      </c>
      <c r="C42" s="2">
        <v>504</v>
      </c>
      <c r="D42" s="1">
        <v>0</v>
      </c>
      <c r="E42">
        <v>0</v>
      </c>
      <c r="F42" s="41">
        <f t="shared" si="0"/>
        <v>0</v>
      </c>
      <c r="G42" s="22">
        <f t="shared" si="1"/>
        <v>0</v>
      </c>
      <c r="H42" s="45">
        <f t="shared" si="2"/>
        <v>0</v>
      </c>
      <c r="I42" s="42">
        <f t="shared" si="3"/>
        <v>0</v>
      </c>
      <c r="J42" s="30">
        <f t="shared" si="5"/>
        <v>0</v>
      </c>
      <c r="K42" s="216"/>
      <c r="L42" s="27">
        <f t="shared" si="4"/>
        <v>0</v>
      </c>
    </row>
    <row r="43" spans="1:12" ht="15" customHeight="1" x14ac:dyDescent="0.45">
      <c r="A43" s="293"/>
      <c r="B43" s="5" t="s">
        <v>5</v>
      </c>
      <c r="C43" s="2">
        <v>101</v>
      </c>
      <c r="D43" s="1">
        <v>0</v>
      </c>
      <c r="E43">
        <v>0</v>
      </c>
      <c r="F43" s="41">
        <f>(E43-D43)*0.01</f>
        <v>0</v>
      </c>
      <c r="G43" s="22">
        <f t="shared" si="1"/>
        <v>0</v>
      </c>
      <c r="H43" s="45">
        <f t="shared" si="2"/>
        <v>0</v>
      </c>
      <c r="I43" s="42">
        <f t="shared" si="3"/>
        <v>0</v>
      </c>
      <c r="J43" s="30">
        <f t="shared" si="5"/>
        <v>0</v>
      </c>
      <c r="K43" s="216"/>
      <c r="L43" s="27">
        <f t="shared" si="4"/>
        <v>0</v>
      </c>
    </row>
    <row r="44" spans="1:12" ht="15" customHeight="1" x14ac:dyDescent="0.45">
      <c r="A44" s="293"/>
      <c r="B44" s="5" t="s">
        <v>5</v>
      </c>
      <c r="C44" s="2">
        <v>102</v>
      </c>
      <c r="D44" s="1">
        <v>0</v>
      </c>
      <c r="E44">
        <v>0</v>
      </c>
      <c r="F44" s="41">
        <f t="shared" si="0"/>
        <v>0</v>
      </c>
      <c r="G44" s="22">
        <f t="shared" si="1"/>
        <v>0</v>
      </c>
      <c r="H44" s="45">
        <f t="shared" si="2"/>
        <v>0</v>
      </c>
      <c r="I44" s="42">
        <f t="shared" si="3"/>
        <v>0</v>
      </c>
      <c r="J44" s="30">
        <f t="shared" si="5"/>
        <v>0</v>
      </c>
      <c r="K44" s="216"/>
      <c r="L44" s="27">
        <f t="shared" si="4"/>
        <v>0</v>
      </c>
    </row>
    <row r="45" spans="1:12" ht="15" customHeight="1" x14ac:dyDescent="0.45">
      <c r="A45" s="293"/>
      <c r="B45" s="5" t="s">
        <v>5</v>
      </c>
      <c r="C45" s="2">
        <v>103</v>
      </c>
      <c r="D45" s="1">
        <v>0</v>
      </c>
      <c r="E45">
        <v>0</v>
      </c>
      <c r="F45" s="41">
        <f t="shared" si="0"/>
        <v>0</v>
      </c>
      <c r="G45" s="22">
        <f t="shared" si="1"/>
        <v>0</v>
      </c>
      <c r="H45" s="45">
        <f t="shared" si="2"/>
        <v>0</v>
      </c>
      <c r="I45" s="42">
        <f t="shared" si="3"/>
        <v>0</v>
      </c>
      <c r="J45" s="30">
        <f t="shared" si="5"/>
        <v>0</v>
      </c>
      <c r="K45" s="216"/>
      <c r="L45" s="27">
        <f t="shared" si="4"/>
        <v>0</v>
      </c>
    </row>
    <row r="46" spans="1:12" ht="15" customHeight="1" x14ac:dyDescent="0.45">
      <c r="A46" s="293"/>
      <c r="B46" s="5" t="s">
        <v>5</v>
      </c>
      <c r="C46" s="2">
        <v>104</v>
      </c>
      <c r="D46" s="1">
        <v>0</v>
      </c>
      <c r="E46">
        <v>0</v>
      </c>
      <c r="F46" s="41">
        <f t="shared" si="0"/>
        <v>0</v>
      </c>
      <c r="G46" s="22">
        <f t="shared" si="1"/>
        <v>0</v>
      </c>
      <c r="H46" s="45">
        <f t="shared" si="2"/>
        <v>0</v>
      </c>
      <c r="I46" s="42">
        <f t="shared" si="3"/>
        <v>0</v>
      </c>
      <c r="J46" s="30">
        <f t="shared" si="5"/>
        <v>0</v>
      </c>
      <c r="K46" s="216"/>
      <c r="L46" s="27">
        <f t="shared" si="4"/>
        <v>0</v>
      </c>
    </row>
    <row r="47" spans="1:12" ht="15" customHeight="1" x14ac:dyDescent="0.45">
      <c r="A47" s="293"/>
      <c r="B47" s="5" t="s">
        <v>5</v>
      </c>
      <c r="C47" s="2">
        <v>201</v>
      </c>
      <c r="D47" s="1">
        <v>0</v>
      </c>
      <c r="E47">
        <v>0</v>
      </c>
      <c r="F47" s="41">
        <f t="shared" si="0"/>
        <v>0</v>
      </c>
      <c r="G47" s="22">
        <f t="shared" si="1"/>
        <v>0</v>
      </c>
      <c r="H47" s="45">
        <f t="shared" si="2"/>
        <v>0</v>
      </c>
      <c r="I47" s="42">
        <f t="shared" si="3"/>
        <v>0</v>
      </c>
      <c r="J47" s="30">
        <f t="shared" si="5"/>
        <v>0</v>
      </c>
      <c r="K47" s="216"/>
      <c r="L47" s="27">
        <f t="shared" si="4"/>
        <v>0</v>
      </c>
    </row>
    <row r="48" spans="1:12" ht="15" customHeight="1" x14ac:dyDescent="0.45">
      <c r="A48" s="293"/>
      <c r="B48" s="5" t="s">
        <v>5</v>
      </c>
      <c r="C48" s="2">
        <v>202</v>
      </c>
      <c r="D48" s="1">
        <v>0</v>
      </c>
      <c r="E48">
        <v>0</v>
      </c>
      <c r="F48" s="41">
        <f t="shared" si="0"/>
        <v>0</v>
      </c>
      <c r="G48" s="22">
        <f t="shared" si="1"/>
        <v>0</v>
      </c>
      <c r="H48" s="45">
        <f t="shared" si="2"/>
        <v>0</v>
      </c>
      <c r="I48" s="42">
        <f t="shared" si="3"/>
        <v>0</v>
      </c>
      <c r="J48" s="30">
        <f t="shared" si="5"/>
        <v>0</v>
      </c>
      <c r="K48" s="216"/>
      <c r="L48" s="27">
        <f t="shared" si="4"/>
        <v>0</v>
      </c>
    </row>
    <row r="49" spans="1:12" ht="15" customHeight="1" x14ac:dyDescent="0.45">
      <c r="A49" s="293"/>
      <c r="B49" s="5" t="s">
        <v>5</v>
      </c>
      <c r="C49" s="2">
        <v>203</v>
      </c>
      <c r="D49" s="1">
        <v>0</v>
      </c>
      <c r="E49">
        <v>0</v>
      </c>
      <c r="F49" s="41">
        <f t="shared" si="0"/>
        <v>0</v>
      </c>
      <c r="G49" s="22">
        <f t="shared" si="1"/>
        <v>0</v>
      </c>
      <c r="H49" s="45">
        <f t="shared" si="2"/>
        <v>0</v>
      </c>
      <c r="I49" s="42">
        <f t="shared" si="3"/>
        <v>0</v>
      </c>
      <c r="J49" s="30">
        <f t="shared" si="5"/>
        <v>0</v>
      </c>
      <c r="K49" s="216"/>
      <c r="L49" s="27">
        <f t="shared" si="4"/>
        <v>0</v>
      </c>
    </row>
    <row r="50" spans="1:12" ht="15" customHeight="1" x14ac:dyDescent="0.45">
      <c r="A50" s="293"/>
      <c r="B50" s="5" t="s">
        <v>5</v>
      </c>
      <c r="C50" s="2">
        <v>204</v>
      </c>
      <c r="D50" s="1">
        <v>0</v>
      </c>
      <c r="E50">
        <v>0</v>
      </c>
      <c r="F50" s="41">
        <f t="shared" si="0"/>
        <v>0</v>
      </c>
      <c r="G50" s="22">
        <f t="shared" si="1"/>
        <v>0</v>
      </c>
      <c r="H50" s="45">
        <f t="shared" si="2"/>
        <v>0</v>
      </c>
      <c r="I50" s="42">
        <f t="shared" si="3"/>
        <v>0</v>
      </c>
      <c r="J50" s="30">
        <f t="shared" si="5"/>
        <v>0</v>
      </c>
      <c r="K50" s="216"/>
      <c r="L50" s="27">
        <f t="shared" si="4"/>
        <v>0</v>
      </c>
    </row>
    <row r="51" spans="1:12" ht="15" customHeight="1" x14ac:dyDescent="0.45">
      <c r="A51" s="293"/>
      <c r="B51" s="5" t="s">
        <v>5</v>
      </c>
      <c r="C51" s="2">
        <v>301</v>
      </c>
      <c r="D51" s="1">
        <v>0</v>
      </c>
      <c r="E51">
        <v>0</v>
      </c>
      <c r="F51" s="41">
        <f t="shared" si="0"/>
        <v>0</v>
      </c>
      <c r="G51" s="22">
        <f t="shared" si="1"/>
        <v>0</v>
      </c>
      <c r="H51" s="45">
        <f t="shared" si="2"/>
        <v>0</v>
      </c>
      <c r="I51" s="42">
        <f t="shared" si="3"/>
        <v>0</v>
      </c>
      <c r="J51" s="30">
        <f t="shared" si="5"/>
        <v>0</v>
      </c>
      <c r="K51" s="216"/>
      <c r="L51" s="27">
        <f t="shared" si="4"/>
        <v>0</v>
      </c>
    </row>
    <row r="52" spans="1:12" ht="15" customHeight="1" x14ac:dyDescent="0.45">
      <c r="A52" s="293"/>
      <c r="B52" s="5" t="s">
        <v>5</v>
      </c>
      <c r="C52" s="2">
        <v>302</v>
      </c>
      <c r="D52" s="1">
        <v>0</v>
      </c>
      <c r="E52">
        <v>0</v>
      </c>
      <c r="F52" s="41">
        <f t="shared" si="0"/>
        <v>0</v>
      </c>
      <c r="G52" s="22">
        <f t="shared" si="1"/>
        <v>0</v>
      </c>
      <c r="H52" s="45">
        <f t="shared" si="2"/>
        <v>0</v>
      </c>
      <c r="I52" s="42">
        <f t="shared" si="3"/>
        <v>0</v>
      </c>
      <c r="J52" s="30">
        <f t="shared" si="5"/>
        <v>0</v>
      </c>
      <c r="K52" s="216"/>
      <c r="L52" s="27">
        <f t="shared" si="4"/>
        <v>0</v>
      </c>
    </row>
    <row r="53" spans="1:12" ht="15" customHeight="1" x14ac:dyDescent="0.45">
      <c r="A53" s="293"/>
      <c r="B53" s="5" t="s">
        <v>5</v>
      </c>
      <c r="C53" s="2">
        <v>303</v>
      </c>
      <c r="D53" s="1">
        <v>0</v>
      </c>
      <c r="E53">
        <v>0</v>
      </c>
      <c r="F53" s="41">
        <f t="shared" si="0"/>
        <v>0</v>
      </c>
      <c r="G53" s="22">
        <f t="shared" si="1"/>
        <v>0</v>
      </c>
      <c r="H53" s="45">
        <f t="shared" si="2"/>
        <v>0</v>
      </c>
      <c r="I53" s="42">
        <f t="shared" si="3"/>
        <v>0</v>
      </c>
      <c r="J53" s="30">
        <f t="shared" si="5"/>
        <v>0</v>
      </c>
      <c r="K53" s="216"/>
      <c r="L53" s="27">
        <f t="shared" si="4"/>
        <v>0</v>
      </c>
    </row>
    <row r="54" spans="1:12" ht="15" customHeight="1" x14ac:dyDescent="0.45">
      <c r="A54" s="293"/>
      <c r="B54" s="5" t="s">
        <v>5</v>
      </c>
      <c r="C54" s="2">
        <v>304</v>
      </c>
      <c r="D54" s="1">
        <v>0</v>
      </c>
      <c r="E54">
        <v>0</v>
      </c>
      <c r="F54" s="41">
        <f t="shared" si="0"/>
        <v>0</v>
      </c>
      <c r="G54" s="22">
        <f t="shared" si="1"/>
        <v>0</v>
      </c>
      <c r="H54" s="45">
        <f t="shared" si="2"/>
        <v>0</v>
      </c>
      <c r="I54" s="42">
        <f t="shared" si="3"/>
        <v>0</v>
      </c>
      <c r="J54" s="30">
        <f t="shared" si="5"/>
        <v>0</v>
      </c>
      <c r="K54" s="216"/>
      <c r="L54" s="27">
        <f t="shared" si="4"/>
        <v>0</v>
      </c>
    </row>
    <row r="55" spans="1:12" ht="15" customHeight="1" x14ac:dyDescent="0.45">
      <c r="A55" s="293"/>
      <c r="B55" s="5" t="s">
        <v>5</v>
      </c>
      <c r="C55" s="2">
        <v>401</v>
      </c>
      <c r="D55" s="1">
        <v>0</v>
      </c>
      <c r="E55">
        <v>0</v>
      </c>
      <c r="F55" s="41">
        <f t="shared" si="0"/>
        <v>0</v>
      </c>
      <c r="G55" s="22">
        <f t="shared" si="1"/>
        <v>0</v>
      </c>
      <c r="H55" s="45">
        <f t="shared" si="2"/>
        <v>0</v>
      </c>
      <c r="I55" s="42">
        <f t="shared" si="3"/>
        <v>0</v>
      </c>
      <c r="J55" s="30">
        <f t="shared" si="5"/>
        <v>0</v>
      </c>
      <c r="K55" s="216"/>
      <c r="L55" s="27">
        <f t="shared" si="4"/>
        <v>0</v>
      </c>
    </row>
    <row r="56" spans="1:12" ht="15" customHeight="1" x14ac:dyDescent="0.45">
      <c r="A56" s="293"/>
      <c r="B56" s="5" t="s">
        <v>5</v>
      </c>
      <c r="C56" s="2">
        <v>402</v>
      </c>
      <c r="D56" s="1">
        <v>0</v>
      </c>
      <c r="E56">
        <v>0</v>
      </c>
      <c r="F56" s="41">
        <f t="shared" si="0"/>
        <v>0</v>
      </c>
      <c r="G56" s="22">
        <f t="shared" si="1"/>
        <v>0</v>
      </c>
      <c r="H56" s="45">
        <f t="shared" si="2"/>
        <v>0</v>
      </c>
      <c r="I56" s="42">
        <f t="shared" si="3"/>
        <v>0</v>
      </c>
      <c r="J56" s="30">
        <f t="shared" si="5"/>
        <v>0</v>
      </c>
      <c r="K56" s="216"/>
      <c r="L56" s="27">
        <f t="shared" si="4"/>
        <v>0</v>
      </c>
    </row>
    <row r="57" spans="1:12" ht="15" customHeight="1" x14ac:dyDescent="0.45">
      <c r="A57" s="293"/>
      <c r="B57" s="5" t="s">
        <v>5</v>
      </c>
      <c r="C57" s="2">
        <v>403</v>
      </c>
      <c r="D57" s="1">
        <v>0</v>
      </c>
      <c r="E57">
        <v>0</v>
      </c>
      <c r="F57" s="41">
        <f>(E57-D57)*0.01</f>
        <v>0</v>
      </c>
      <c r="G57" s="22">
        <f t="shared" si="1"/>
        <v>0</v>
      </c>
      <c r="H57" s="45">
        <f t="shared" si="2"/>
        <v>0</v>
      </c>
      <c r="I57" s="42">
        <f t="shared" si="3"/>
        <v>0</v>
      </c>
      <c r="J57" s="30">
        <f t="shared" si="5"/>
        <v>0</v>
      </c>
      <c r="K57" s="216"/>
      <c r="L57" s="27">
        <f t="shared" si="4"/>
        <v>0</v>
      </c>
    </row>
    <row r="58" spans="1:12" ht="15" customHeight="1" x14ac:dyDescent="0.45">
      <c r="A58" s="293"/>
      <c r="B58" s="5" t="s">
        <v>5</v>
      </c>
      <c r="C58" s="2">
        <v>404</v>
      </c>
      <c r="D58" s="1">
        <v>0</v>
      </c>
      <c r="E58">
        <v>0</v>
      </c>
      <c r="F58" s="41">
        <f t="shared" si="0"/>
        <v>0</v>
      </c>
      <c r="G58" s="22">
        <f t="shared" si="1"/>
        <v>0</v>
      </c>
      <c r="H58" s="45">
        <f t="shared" si="2"/>
        <v>0</v>
      </c>
      <c r="I58" s="42">
        <f t="shared" si="3"/>
        <v>0</v>
      </c>
      <c r="J58" s="30">
        <f t="shared" si="5"/>
        <v>0</v>
      </c>
      <c r="K58" s="216"/>
      <c r="L58" s="27">
        <f t="shared" si="4"/>
        <v>0</v>
      </c>
    </row>
    <row r="59" spans="1:12" ht="15" customHeight="1" x14ac:dyDescent="0.45">
      <c r="A59" s="293"/>
      <c r="B59" s="5" t="s">
        <v>5</v>
      </c>
      <c r="C59" s="2">
        <v>501</v>
      </c>
      <c r="D59" s="1">
        <v>0</v>
      </c>
      <c r="E59">
        <v>0</v>
      </c>
      <c r="F59" s="41">
        <f t="shared" si="0"/>
        <v>0</v>
      </c>
      <c r="G59" s="22">
        <f t="shared" si="1"/>
        <v>0</v>
      </c>
      <c r="H59" s="45">
        <f t="shared" si="2"/>
        <v>0</v>
      </c>
      <c r="I59" s="42">
        <f t="shared" si="3"/>
        <v>0</v>
      </c>
      <c r="J59" s="30">
        <f t="shared" si="5"/>
        <v>0</v>
      </c>
      <c r="K59" s="216"/>
      <c r="L59" s="27">
        <f t="shared" si="4"/>
        <v>0</v>
      </c>
    </row>
    <row r="60" spans="1:12" ht="15" customHeight="1" x14ac:dyDescent="0.45">
      <c r="A60" s="293"/>
      <c r="B60" s="5" t="s">
        <v>5</v>
      </c>
      <c r="C60" s="2">
        <v>502</v>
      </c>
      <c r="D60" s="1">
        <v>0</v>
      </c>
      <c r="E60">
        <v>0</v>
      </c>
      <c r="F60" s="41">
        <f t="shared" si="0"/>
        <v>0</v>
      </c>
      <c r="G60" s="22">
        <f t="shared" si="1"/>
        <v>0</v>
      </c>
      <c r="H60" s="45">
        <f t="shared" si="2"/>
        <v>0</v>
      </c>
      <c r="I60" s="42">
        <f t="shared" si="3"/>
        <v>0</v>
      </c>
      <c r="J60" s="30">
        <f t="shared" si="5"/>
        <v>0</v>
      </c>
      <c r="K60" s="216"/>
      <c r="L60" s="27">
        <f t="shared" si="4"/>
        <v>0</v>
      </c>
    </row>
    <row r="61" spans="1:12" ht="15" customHeight="1" x14ac:dyDescent="0.45">
      <c r="A61" s="293"/>
      <c r="B61" s="5" t="s">
        <v>5</v>
      </c>
      <c r="C61" s="2">
        <v>503</v>
      </c>
      <c r="D61" s="1">
        <v>0</v>
      </c>
      <c r="E61">
        <v>0</v>
      </c>
      <c r="F61" s="41">
        <f t="shared" si="0"/>
        <v>0</v>
      </c>
      <c r="G61" s="22">
        <f t="shared" si="1"/>
        <v>0</v>
      </c>
      <c r="H61" s="45">
        <f t="shared" si="2"/>
        <v>0</v>
      </c>
      <c r="I61" s="42">
        <f t="shared" si="3"/>
        <v>0</v>
      </c>
      <c r="J61" s="30">
        <f t="shared" si="5"/>
        <v>0</v>
      </c>
      <c r="K61" s="216"/>
      <c r="L61" s="27">
        <f t="shared" si="4"/>
        <v>0</v>
      </c>
    </row>
    <row r="62" spans="1:12" ht="15.75" customHeight="1" x14ac:dyDescent="0.45">
      <c r="A62" s="293"/>
      <c r="B62" s="5" t="s">
        <v>5</v>
      </c>
      <c r="C62" s="2">
        <v>504</v>
      </c>
      <c r="D62" s="1">
        <v>0</v>
      </c>
      <c r="E62">
        <v>0</v>
      </c>
      <c r="F62" s="41">
        <f t="shared" si="0"/>
        <v>0</v>
      </c>
      <c r="G62" s="22">
        <f t="shared" si="1"/>
        <v>0</v>
      </c>
      <c r="H62" s="45">
        <f t="shared" si="2"/>
        <v>0</v>
      </c>
      <c r="I62" s="42">
        <f t="shared" si="3"/>
        <v>0</v>
      </c>
      <c r="J62" s="30">
        <f t="shared" si="5"/>
        <v>0</v>
      </c>
      <c r="K62" s="216"/>
      <c r="L62" s="27">
        <f t="shared" si="4"/>
        <v>0</v>
      </c>
    </row>
    <row r="63" spans="1:12" ht="15" customHeight="1" x14ac:dyDescent="0.45">
      <c r="A63" s="294"/>
      <c r="B63" s="5" t="s">
        <v>6</v>
      </c>
      <c r="C63" s="2">
        <v>101</v>
      </c>
      <c r="D63" s="1">
        <v>0</v>
      </c>
      <c r="E63">
        <v>0</v>
      </c>
      <c r="F63" s="41">
        <f t="shared" si="0"/>
        <v>0</v>
      </c>
      <c r="G63" s="22">
        <f t="shared" si="1"/>
        <v>0</v>
      </c>
      <c r="H63" s="45">
        <f t="shared" si="2"/>
        <v>0</v>
      </c>
      <c r="I63" s="42">
        <f t="shared" si="3"/>
        <v>0</v>
      </c>
      <c r="J63" s="30">
        <f t="shared" si="5"/>
        <v>0</v>
      </c>
      <c r="K63" s="216"/>
      <c r="L63" s="27">
        <f t="shared" si="4"/>
        <v>0</v>
      </c>
    </row>
    <row r="64" spans="1:12" ht="15" customHeight="1" x14ac:dyDescent="0.45">
      <c r="A64" s="294"/>
      <c r="B64" s="5" t="s">
        <v>6</v>
      </c>
      <c r="C64" s="2">
        <v>102</v>
      </c>
      <c r="D64" s="1">
        <v>0</v>
      </c>
      <c r="E64">
        <v>0</v>
      </c>
      <c r="F64" s="41">
        <f t="shared" si="0"/>
        <v>0</v>
      </c>
      <c r="G64" s="22">
        <f>MMULT($G$1,1/$F$183)*F64</f>
        <v>0</v>
      </c>
      <c r="H64" s="45">
        <f t="shared" si="2"/>
        <v>0</v>
      </c>
      <c r="I64" s="42">
        <f t="shared" si="3"/>
        <v>0</v>
      </c>
      <c r="J64" s="30">
        <f t="shared" si="5"/>
        <v>0</v>
      </c>
      <c r="K64" s="216"/>
      <c r="L64" s="27">
        <f t="shared" si="4"/>
        <v>0</v>
      </c>
    </row>
    <row r="65" spans="1:12" ht="15" customHeight="1" x14ac:dyDescent="0.45">
      <c r="A65" s="294"/>
      <c r="B65" s="5" t="s">
        <v>6</v>
      </c>
      <c r="C65" s="2">
        <v>103</v>
      </c>
      <c r="D65" s="1">
        <v>0</v>
      </c>
      <c r="E65">
        <v>0</v>
      </c>
      <c r="F65" s="41">
        <f t="shared" si="0"/>
        <v>0</v>
      </c>
      <c r="G65" s="22">
        <f t="shared" si="1"/>
        <v>0</v>
      </c>
      <c r="H65" s="45">
        <f t="shared" si="2"/>
        <v>0</v>
      </c>
      <c r="I65" s="42">
        <f t="shared" si="3"/>
        <v>0</v>
      </c>
      <c r="J65" s="30">
        <f t="shared" si="5"/>
        <v>0</v>
      </c>
      <c r="K65" s="216"/>
      <c r="L65" s="27">
        <f>SUM(I65,J65,K65)</f>
        <v>0</v>
      </c>
    </row>
    <row r="66" spans="1:12" ht="15" customHeight="1" x14ac:dyDescent="0.45">
      <c r="A66" s="294"/>
      <c r="B66" s="5" t="s">
        <v>6</v>
      </c>
      <c r="C66" s="2">
        <v>104</v>
      </c>
      <c r="D66" s="1">
        <v>0</v>
      </c>
      <c r="E66">
        <v>0</v>
      </c>
      <c r="F66" s="41">
        <f t="shared" si="0"/>
        <v>0</v>
      </c>
      <c r="G66" s="22">
        <f t="shared" si="1"/>
        <v>0</v>
      </c>
      <c r="H66" s="45">
        <f t="shared" si="2"/>
        <v>0</v>
      </c>
      <c r="I66" s="42">
        <f t="shared" si="3"/>
        <v>0</v>
      </c>
      <c r="J66" s="30">
        <f t="shared" si="5"/>
        <v>0</v>
      </c>
      <c r="K66" s="216"/>
      <c r="L66" s="27">
        <f t="shared" si="4"/>
        <v>0</v>
      </c>
    </row>
    <row r="67" spans="1:12" ht="15" customHeight="1" x14ac:dyDescent="0.45">
      <c r="A67" s="294"/>
      <c r="B67" s="5" t="s">
        <v>6</v>
      </c>
      <c r="C67" s="2">
        <v>201</v>
      </c>
      <c r="D67" s="1">
        <v>0</v>
      </c>
      <c r="E67">
        <v>0</v>
      </c>
      <c r="F67" s="41">
        <f t="shared" si="0"/>
        <v>0</v>
      </c>
      <c r="G67" s="22">
        <f t="shared" si="1"/>
        <v>0</v>
      </c>
      <c r="H67" s="45">
        <f t="shared" si="2"/>
        <v>0</v>
      </c>
      <c r="I67" s="42">
        <f t="shared" si="3"/>
        <v>0</v>
      </c>
      <c r="J67" s="30">
        <f t="shared" si="5"/>
        <v>0</v>
      </c>
      <c r="K67" s="216"/>
      <c r="L67" s="27">
        <f t="shared" si="4"/>
        <v>0</v>
      </c>
    </row>
    <row r="68" spans="1:12" ht="15" customHeight="1" x14ac:dyDescent="0.45">
      <c r="A68" s="294"/>
      <c r="B68" s="5" t="s">
        <v>6</v>
      </c>
      <c r="C68" s="2">
        <v>202</v>
      </c>
      <c r="D68" s="1">
        <v>0</v>
      </c>
      <c r="E68">
        <v>0</v>
      </c>
      <c r="F68" s="41">
        <f t="shared" ref="F68:F89" si="6">(E68-D68)*$N$1</f>
        <v>0</v>
      </c>
      <c r="G68" s="22">
        <f t="shared" ref="G68:G131" si="7">MMULT($G$1,1/$F$183)*F68</f>
        <v>0</v>
      </c>
      <c r="H68" s="45">
        <f t="shared" ref="H68:H131" si="8">MMULT($H$1,1/180)</f>
        <v>0</v>
      </c>
      <c r="I68" s="42">
        <f t="shared" ref="I68:I131" si="9">SUM(G68,H68)</f>
        <v>0</v>
      </c>
      <c r="J68" s="30">
        <f t="shared" si="5"/>
        <v>0</v>
      </c>
      <c r="K68" s="216"/>
      <c r="L68" s="27">
        <f t="shared" ref="L68:L131" si="10">SUM(I68,J68,K68)</f>
        <v>0</v>
      </c>
    </row>
    <row r="69" spans="1:12" ht="15" customHeight="1" x14ac:dyDescent="0.45">
      <c r="A69" s="294"/>
      <c r="B69" s="5" t="s">
        <v>6</v>
      </c>
      <c r="C69" s="2">
        <v>203</v>
      </c>
      <c r="D69" s="1">
        <v>0</v>
      </c>
      <c r="E69">
        <v>0</v>
      </c>
      <c r="F69" s="41">
        <f t="shared" si="6"/>
        <v>0</v>
      </c>
      <c r="G69" s="22">
        <f t="shared" si="7"/>
        <v>0</v>
      </c>
      <c r="H69" s="45">
        <f t="shared" si="8"/>
        <v>0</v>
      </c>
      <c r="I69" s="42">
        <f t="shared" si="9"/>
        <v>0</v>
      </c>
      <c r="J69" s="30">
        <f t="shared" ref="J69:J132" si="11">SUM($J$3)</f>
        <v>0</v>
      </c>
      <c r="K69" s="216"/>
      <c r="L69" s="27">
        <f t="shared" si="10"/>
        <v>0</v>
      </c>
    </row>
    <row r="70" spans="1:12" ht="15" customHeight="1" x14ac:dyDescent="0.45">
      <c r="A70" s="294"/>
      <c r="B70" s="5" t="s">
        <v>6</v>
      </c>
      <c r="C70" s="2">
        <v>204</v>
      </c>
      <c r="D70" s="1">
        <v>0</v>
      </c>
      <c r="E70">
        <v>0</v>
      </c>
      <c r="F70" s="41">
        <f t="shared" si="6"/>
        <v>0</v>
      </c>
      <c r="G70" s="22">
        <f t="shared" si="7"/>
        <v>0</v>
      </c>
      <c r="H70" s="45">
        <f t="shared" si="8"/>
        <v>0</v>
      </c>
      <c r="I70" s="42">
        <f t="shared" si="9"/>
        <v>0</v>
      </c>
      <c r="J70" s="30">
        <f t="shared" si="11"/>
        <v>0</v>
      </c>
      <c r="K70" s="216"/>
      <c r="L70" s="27">
        <f t="shared" si="10"/>
        <v>0</v>
      </c>
    </row>
    <row r="71" spans="1:12" ht="15" customHeight="1" x14ac:dyDescent="0.45">
      <c r="A71" s="294"/>
      <c r="B71" s="5" t="s">
        <v>6</v>
      </c>
      <c r="C71" s="2">
        <v>301</v>
      </c>
      <c r="D71" s="1">
        <v>0</v>
      </c>
      <c r="E71">
        <v>0</v>
      </c>
      <c r="F71" s="41">
        <f t="shared" si="6"/>
        <v>0</v>
      </c>
      <c r="G71" s="22">
        <f t="shared" si="7"/>
        <v>0</v>
      </c>
      <c r="H71" s="45">
        <f t="shared" si="8"/>
        <v>0</v>
      </c>
      <c r="I71" s="42">
        <f t="shared" si="9"/>
        <v>0</v>
      </c>
      <c r="J71" s="30">
        <f t="shared" si="11"/>
        <v>0</v>
      </c>
      <c r="K71" s="216"/>
      <c r="L71" s="27">
        <f t="shared" si="10"/>
        <v>0</v>
      </c>
    </row>
    <row r="72" spans="1:12" ht="15" customHeight="1" x14ac:dyDescent="0.45">
      <c r="A72" s="294"/>
      <c r="B72" s="5" t="s">
        <v>6</v>
      </c>
      <c r="C72" s="2">
        <v>302</v>
      </c>
      <c r="D72" s="1">
        <v>0</v>
      </c>
      <c r="E72">
        <v>0</v>
      </c>
      <c r="F72" s="41">
        <f t="shared" si="6"/>
        <v>0</v>
      </c>
      <c r="G72" s="22">
        <f t="shared" si="7"/>
        <v>0</v>
      </c>
      <c r="H72" s="45">
        <f t="shared" si="8"/>
        <v>0</v>
      </c>
      <c r="I72" s="42">
        <f t="shared" si="9"/>
        <v>0</v>
      </c>
      <c r="J72" s="30">
        <f t="shared" si="11"/>
        <v>0</v>
      </c>
      <c r="K72" s="216"/>
      <c r="L72" s="27">
        <f t="shared" si="10"/>
        <v>0</v>
      </c>
    </row>
    <row r="73" spans="1:12" ht="15" customHeight="1" x14ac:dyDescent="0.45">
      <c r="A73" s="294"/>
      <c r="B73" s="5" t="s">
        <v>6</v>
      </c>
      <c r="C73" s="2">
        <v>303</v>
      </c>
      <c r="D73" s="1">
        <v>0</v>
      </c>
      <c r="E73">
        <v>0</v>
      </c>
      <c r="F73" s="41">
        <f t="shared" si="6"/>
        <v>0</v>
      </c>
      <c r="G73" s="22">
        <f t="shared" si="7"/>
        <v>0</v>
      </c>
      <c r="H73" s="45">
        <f t="shared" si="8"/>
        <v>0</v>
      </c>
      <c r="I73" s="42">
        <f t="shared" si="9"/>
        <v>0</v>
      </c>
      <c r="J73" s="30">
        <f t="shared" si="11"/>
        <v>0</v>
      </c>
      <c r="K73" s="216"/>
      <c r="L73" s="27">
        <f t="shared" si="10"/>
        <v>0</v>
      </c>
    </row>
    <row r="74" spans="1:12" ht="15" customHeight="1" x14ac:dyDescent="0.45">
      <c r="A74" s="294"/>
      <c r="B74" s="5" t="s">
        <v>6</v>
      </c>
      <c r="C74" s="2">
        <v>304</v>
      </c>
      <c r="D74" s="1">
        <v>0</v>
      </c>
      <c r="E74">
        <v>0</v>
      </c>
      <c r="F74" s="41">
        <f t="shared" si="6"/>
        <v>0</v>
      </c>
      <c r="G74" s="22">
        <f t="shared" si="7"/>
        <v>0</v>
      </c>
      <c r="H74" s="45">
        <f t="shared" si="8"/>
        <v>0</v>
      </c>
      <c r="I74" s="42">
        <f t="shared" si="9"/>
        <v>0</v>
      </c>
      <c r="J74" s="30">
        <f t="shared" si="11"/>
        <v>0</v>
      </c>
      <c r="K74" s="216"/>
      <c r="L74" s="27">
        <f t="shared" si="10"/>
        <v>0</v>
      </c>
    </row>
    <row r="75" spans="1:12" ht="15" customHeight="1" x14ac:dyDescent="0.45">
      <c r="A75" s="294"/>
      <c r="B75" s="5" t="s">
        <v>6</v>
      </c>
      <c r="C75" s="2">
        <v>401</v>
      </c>
      <c r="D75" s="1">
        <v>0</v>
      </c>
      <c r="E75">
        <v>0</v>
      </c>
      <c r="F75" s="41">
        <f t="shared" si="6"/>
        <v>0</v>
      </c>
      <c r="G75" s="22">
        <f t="shared" si="7"/>
        <v>0</v>
      </c>
      <c r="H75" s="45">
        <f t="shared" si="8"/>
        <v>0</v>
      </c>
      <c r="I75" s="42">
        <f t="shared" si="9"/>
        <v>0</v>
      </c>
      <c r="J75" s="30">
        <f t="shared" si="11"/>
        <v>0</v>
      </c>
      <c r="K75" s="216"/>
      <c r="L75" s="27">
        <f t="shared" si="10"/>
        <v>0</v>
      </c>
    </row>
    <row r="76" spans="1:12" ht="15" customHeight="1" x14ac:dyDescent="0.45">
      <c r="A76" s="294"/>
      <c r="B76" s="5" t="s">
        <v>6</v>
      </c>
      <c r="C76" s="2">
        <v>402</v>
      </c>
      <c r="D76" s="1">
        <v>0</v>
      </c>
      <c r="E76">
        <v>0</v>
      </c>
      <c r="F76" s="41">
        <f t="shared" si="6"/>
        <v>0</v>
      </c>
      <c r="G76" s="22">
        <f t="shared" si="7"/>
        <v>0</v>
      </c>
      <c r="H76" s="45">
        <f t="shared" si="8"/>
        <v>0</v>
      </c>
      <c r="I76" s="42">
        <f t="shared" si="9"/>
        <v>0</v>
      </c>
      <c r="J76" s="30">
        <f t="shared" si="11"/>
        <v>0</v>
      </c>
      <c r="K76" s="216"/>
      <c r="L76" s="27">
        <f t="shared" si="10"/>
        <v>0</v>
      </c>
    </row>
    <row r="77" spans="1:12" ht="15" customHeight="1" x14ac:dyDescent="0.45">
      <c r="A77" s="294"/>
      <c r="B77" s="5" t="s">
        <v>6</v>
      </c>
      <c r="C77" s="2">
        <v>403</v>
      </c>
      <c r="D77" s="1">
        <v>0</v>
      </c>
      <c r="E77">
        <v>0</v>
      </c>
      <c r="F77" s="41">
        <f t="shared" si="6"/>
        <v>0</v>
      </c>
      <c r="G77" s="22">
        <f t="shared" si="7"/>
        <v>0</v>
      </c>
      <c r="H77" s="45">
        <f t="shared" si="8"/>
        <v>0</v>
      </c>
      <c r="I77" s="42">
        <f t="shared" si="9"/>
        <v>0</v>
      </c>
      <c r="J77" s="30">
        <f t="shared" si="11"/>
        <v>0</v>
      </c>
      <c r="K77" s="216"/>
      <c r="L77" s="27">
        <f t="shared" si="10"/>
        <v>0</v>
      </c>
    </row>
    <row r="78" spans="1:12" ht="15" customHeight="1" x14ac:dyDescent="0.45">
      <c r="A78" s="294"/>
      <c r="B78" s="5" t="s">
        <v>6</v>
      </c>
      <c r="C78" s="2">
        <v>404</v>
      </c>
      <c r="D78" s="1">
        <v>0</v>
      </c>
      <c r="E78">
        <v>0</v>
      </c>
      <c r="F78" s="41">
        <f t="shared" si="6"/>
        <v>0</v>
      </c>
      <c r="G78" s="22">
        <f t="shared" si="7"/>
        <v>0</v>
      </c>
      <c r="H78" s="45">
        <f t="shared" si="8"/>
        <v>0</v>
      </c>
      <c r="I78" s="42">
        <f t="shared" si="9"/>
        <v>0</v>
      </c>
      <c r="J78" s="30">
        <f t="shared" si="11"/>
        <v>0</v>
      </c>
      <c r="K78" s="216"/>
      <c r="L78" s="27">
        <f t="shared" si="10"/>
        <v>0</v>
      </c>
    </row>
    <row r="79" spans="1:12" ht="15" customHeight="1" x14ac:dyDescent="0.45">
      <c r="A79" s="294"/>
      <c r="B79" s="5" t="s">
        <v>6</v>
      </c>
      <c r="C79" s="2">
        <v>501</v>
      </c>
      <c r="D79" s="1">
        <v>0</v>
      </c>
      <c r="E79">
        <v>0</v>
      </c>
      <c r="F79" s="41">
        <f t="shared" si="6"/>
        <v>0</v>
      </c>
      <c r="G79" s="22">
        <f t="shared" si="7"/>
        <v>0</v>
      </c>
      <c r="H79" s="45">
        <f t="shared" si="8"/>
        <v>0</v>
      </c>
      <c r="I79" s="42">
        <f t="shared" si="9"/>
        <v>0</v>
      </c>
      <c r="J79" s="30">
        <f t="shared" si="11"/>
        <v>0</v>
      </c>
      <c r="K79" s="216"/>
      <c r="L79" s="27">
        <f t="shared" si="10"/>
        <v>0</v>
      </c>
    </row>
    <row r="80" spans="1:12" ht="15" customHeight="1" x14ac:dyDescent="0.45">
      <c r="A80" s="294"/>
      <c r="B80" s="5" t="s">
        <v>6</v>
      </c>
      <c r="C80" s="2">
        <v>502</v>
      </c>
      <c r="D80" s="1">
        <v>0</v>
      </c>
      <c r="E80">
        <v>0</v>
      </c>
      <c r="F80" s="41">
        <f t="shared" si="6"/>
        <v>0</v>
      </c>
      <c r="G80" s="22">
        <f t="shared" si="7"/>
        <v>0</v>
      </c>
      <c r="H80" s="45">
        <f t="shared" si="8"/>
        <v>0</v>
      </c>
      <c r="I80" s="42">
        <f t="shared" si="9"/>
        <v>0</v>
      </c>
      <c r="J80" s="30">
        <f t="shared" si="11"/>
        <v>0</v>
      </c>
      <c r="K80" s="216"/>
      <c r="L80" s="27">
        <f t="shared" si="10"/>
        <v>0</v>
      </c>
    </row>
    <row r="81" spans="1:12" ht="15" customHeight="1" x14ac:dyDescent="0.45">
      <c r="A81" s="294"/>
      <c r="B81" s="5" t="s">
        <v>6</v>
      </c>
      <c r="C81" s="2">
        <v>503</v>
      </c>
      <c r="D81" s="1">
        <v>0</v>
      </c>
      <c r="E81">
        <v>0</v>
      </c>
      <c r="F81" s="41">
        <f t="shared" si="6"/>
        <v>0</v>
      </c>
      <c r="G81" s="22">
        <f t="shared" si="7"/>
        <v>0</v>
      </c>
      <c r="H81" s="45">
        <f t="shared" si="8"/>
        <v>0</v>
      </c>
      <c r="I81" s="42">
        <f t="shared" si="9"/>
        <v>0</v>
      </c>
      <c r="J81" s="30">
        <f t="shared" si="11"/>
        <v>0</v>
      </c>
      <c r="K81" s="216"/>
      <c r="L81" s="27">
        <f t="shared" si="10"/>
        <v>0</v>
      </c>
    </row>
    <row r="82" spans="1:12" ht="15.75" customHeight="1" x14ac:dyDescent="0.45">
      <c r="A82" s="294"/>
      <c r="B82" s="5" t="s">
        <v>6</v>
      </c>
      <c r="C82" s="2">
        <v>504</v>
      </c>
      <c r="D82" s="1">
        <v>0</v>
      </c>
      <c r="E82">
        <v>0</v>
      </c>
      <c r="F82" s="41">
        <f t="shared" si="6"/>
        <v>0</v>
      </c>
      <c r="G82" s="22">
        <f t="shared" si="7"/>
        <v>0</v>
      </c>
      <c r="H82" s="45">
        <f t="shared" si="8"/>
        <v>0</v>
      </c>
      <c r="I82" s="42">
        <f t="shared" si="9"/>
        <v>0</v>
      </c>
      <c r="J82" s="30">
        <f t="shared" si="11"/>
        <v>0</v>
      </c>
      <c r="K82" s="216"/>
      <c r="L82" s="27">
        <f t="shared" si="10"/>
        <v>0</v>
      </c>
    </row>
    <row r="83" spans="1:12" ht="15" customHeight="1" x14ac:dyDescent="0.45">
      <c r="A83" s="293"/>
      <c r="B83" s="5" t="s">
        <v>7</v>
      </c>
      <c r="C83" s="2">
        <v>101</v>
      </c>
      <c r="D83" s="1">
        <v>0</v>
      </c>
      <c r="E83">
        <v>0</v>
      </c>
      <c r="F83" s="41">
        <f t="shared" si="6"/>
        <v>0</v>
      </c>
      <c r="G83" s="22">
        <f t="shared" si="7"/>
        <v>0</v>
      </c>
      <c r="H83" s="45">
        <f t="shared" si="8"/>
        <v>0</v>
      </c>
      <c r="I83" s="42">
        <f t="shared" si="9"/>
        <v>0</v>
      </c>
      <c r="J83" s="30">
        <f t="shared" si="11"/>
        <v>0</v>
      </c>
      <c r="K83" s="216"/>
      <c r="L83" s="27">
        <f t="shared" si="10"/>
        <v>0</v>
      </c>
    </row>
    <row r="84" spans="1:12" ht="15" customHeight="1" x14ac:dyDescent="0.45">
      <c r="A84" s="293"/>
      <c r="B84" s="5" t="s">
        <v>7</v>
      </c>
      <c r="C84" s="2">
        <v>102</v>
      </c>
      <c r="D84" s="1">
        <v>0</v>
      </c>
      <c r="E84">
        <v>0</v>
      </c>
      <c r="F84" s="41">
        <f t="shared" si="6"/>
        <v>0</v>
      </c>
      <c r="G84" s="22">
        <f t="shared" si="7"/>
        <v>0</v>
      </c>
      <c r="H84" s="45">
        <f t="shared" si="8"/>
        <v>0</v>
      </c>
      <c r="I84" s="42">
        <f t="shared" si="9"/>
        <v>0</v>
      </c>
      <c r="J84" s="30">
        <f t="shared" si="11"/>
        <v>0</v>
      </c>
      <c r="K84" s="216"/>
      <c r="L84" s="27">
        <f t="shared" si="10"/>
        <v>0</v>
      </c>
    </row>
    <row r="85" spans="1:12" ht="15" customHeight="1" x14ac:dyDescent="0.45">
      <c r="A85" s="293"/>
      <c r="B85" s="5" t="s">
        <v>7</v>
      </c>
      <c r="C85" s="2">
        <v>103</v>
      </c>
      <c r="D85" s="1">
        <v>0</v>
      </c>
      <c r="E85">
        <v>0</v>
      </c>
      <c r="F85" s="41">
        <f t="shared" si="6"/>
        <v>0</v>
      </c>
      <c r="G85" s="22">
        <f t="shared" si="7"/>
        <v>0</v>
      </c>
      <c r="H85" s="45">
        <f t="shared" si="8"/>
        <v>0</v>
      </c>
      <c r="I85" s="42">
        <f t="shared" si="9"/>
        <v>0</v>
      </c>
      <c r="J85" s="30">
        <f t="shared" si="11"/>
        <v>0</v>
      </c>
      <c r="K85" s="216"/>
      <c r="L85" s="27">
        <f t="shared" si="10"/>
        <v>0</v>
      </c>
    </row>
    <row r="86" spans="1:12" ht="15" customHeight="1" x14ac:dyDescent="0.45">
      <c r="A86" s="293"/>
      <c r="B86" s="5" t="s">
        <v>7</v>
      </c>
      <c r="C86" s="2">
        <v>104</v>
      </c>
      <c r="D86" s="1">
        <v>0</v>
      </c>
      <c r="E86">
        <v>0</v>
      </c>
      <c r="F86" s="41">
        <f t="shared" si="6"/>
        <v>0</v>
      </c>
      <c r="G86" s="22">
        <f t="shared" si="7"/>
        <v>0</v>
      </c>
      <c r="H86" s="45">
        <f t="shared" si="8"/>
        <v>0</v>
      </c>
      <c r="I86" s="42">
        <f t="shared" si="9"/>
        <v>0</v>
      </c>
      <c r="J86" s="30">
        <f t="shared" si="11"/>
        <v>0</v>
      </c>
      <c r="K86" s="216"/>
      <c r="L86" s="27">
        <f t="shared" si="10"/>
        <v>0</v>
      </c>
    </row>
    <row r="87" spans="1:12" ht="15" customHeight="1" x14ac:dyDescent="0.45">
      <c r="A87" s="293"/>
      <c r="B87" s="5" t="s">
        <v>7</v>
      </c>
      <c r="C87" s="2">
        <v>201</v>
      </c>
      <c r="D87" s="1">
        <v>0</v>
      </c>
      <c r="E87">
        <v>0</v>
      </c>
      <c r="F87" s="41">
        <f t="shared" si="6"/>
        <v>0</v>
      </c>
      <c r="G87" s="22">
        <f t="shared" si="7"/>
        <v>0</v>
      </c>
      <c r="H87" s="45">
        <f t="shared" si="8"/>
        <v>0</v>
      </c>
      <c r="I87" s="42">
        <f t="shared" si="9"/>
        <v>0</v>
      </c>
      <c r="J87" s="30">
        <f t="shared" si="11"/>
        <v>0</v>
      </c>
      <c r="K87" s="216"/>
      <c r="L87" s="27">
        <f t="shared" si="10"/>
        <v>0</v>
      </c>
    </row>
    <row r="88" spans="1:12" ht="15" customHeight="1" x14ac:dyDescent="0.45">
      <c r="A88" s="293"/>
      <c r="B88" s="5" t="s">
        <v>7</v>
      </c>
      <c r="C88" s="2">
        <v>202</v>
      </c>
      <c r="D88" s="1">
        <v>0</v>
      </c>
      <c r="E88">
        <v>0</v>
      </c>
      <c r="F88" s="41">
        <f>(E88-D88)*0.01</f>
        <v>0</v>
      </c>
      <c r="G88" s="22">
        <f t="shared" si="7"/>
        <v>0</v>
      </c>
      <c r="H88" s="45">
        <f t="shared" si="8"/>
        <v>0</v>
      </c>
      <c r="I88" s="42">
        <f t="shared" si="9"/>
        <v>0</v>
      </c>
      <c r="J88" s="30">
        <f t="shared" si="11"/>
        <v>0</v>
      </c>
      <c r="K88" s="216"/>
      <c r="L88" s="27">
        <f t="shared" si="10"/>
        <v>0</v>
      </c>
    </row>
    <row r="89" spans="1:12" ht="15" customHeight="1" x14ac:dyDescent="0.45">
      <c r="A89" s="293"/>
      <c r="B89" s="5" t="s">
        <v>7</v>
      </c>
      <c r="C89" s="2">
        <v>203</v>
      </c>
      <c r="D89" s="1">
        <v>0</v>
      </c>
      <c r="E89">
        <v>0</v>
      </c>
      <c r="F89" s="41">
        <f t="shared" si="6"/>
        <v>0</v>
      </c>
      <c r="G89" s="22">
        <f t="shared" si="7"/>
        <v>0</v>
      </c>
      <c r="H89" s="45">
        <f t="shared" si="8"/>
        <v>0</v>
      </c>
      <c r="I89" s="42">
        <f t="shared" si="9"/>
        <v>0</v>
      </c>
      <c r="J89" s="30">
        <f t="shared" si="11"/>
        <v>0</v>
      </c>
      <c r="K89" s="216"/>
      <c r="L89" s="27">
        <f t="shared" si="10"/>
        <v>0</v>
      </c>
    </row>
    <row r="90" spans="1:12" ht="15" customHeight="1" x14ac:dyDescent="0.45">
      <c r="A90" s="293"/>
      <c r="B90" s="5" t="s">
        <v>7</v>
      </c>
      <c r="C90" s="2">
        <v>204</v>
      </c>
      <c r="D90" s="1">
        <v>0</v>
      </c>
      <c r="E90">
        <v>0</v>
      </c>
      <c r="F90" s="41">
        <f>(E90-D90)*0.01</f>
        <v>0</v>
      </c>
      <c r="G90" s="22">
        <f t="shared" si="7"/>
        <v>0</v>
      </c>
      <c r="H90" s="45">
        <f t="shared" si="8"/>
        <v>0</v>
      </c>
      <c r="I90" s="42">
        <f t="shared" si="9"/>
        <v>0</v>
      </c>
      <c r="J90" s="30">
        <f t="shared" si="11"/>
        <v>0</v>
      </c>
      <c r="K90" s="216"/>
      <c r="L90" s="27">
        <f t="shared" si="10"/>
        <v>0</v>
      </c>
    </row>
    <row r="91" spans="1:12" ht="15" customHeight="1" x14ac:dyDescent="0.45">
      <c r="A91" s="293"/>
      <c r="B91" s="5" t="s">
        <v>7</v>
      </c>
      <c r="C91" s="2">
        <v>301</v>
      </c>
      <c r="D91" s="1">
        <v>0</v>
      </c>
      <c r="E91">
        <v>0</v>
      </c>
      <c r="F91" s="41">
        <f t="shared" ref="F91:F123" si="12">(E91-D91)*$N$1</f>
        <v>0</v>
      </c>
      <c r="G91" s="22">
        <f t="shared" si="7"/>
        <v>0</v>
      </c>
      <c r="H91" s="45">
        <f t="shared" si="8"/>
        <v>0</v>
      </c>
      <c r="I91" s="42">
        <f t="shared" si="9"/>
        <v>0</v>
      </c>
      <c r="J91" s="30">
        <f t="shared" si="11"/>
        <v>0</v>
      </c>
      <c r="K91" s="216"/>
      <c r="L91" s="27">
        <f t="shared" si="10"/>
        <v>0</v>
      </c>
    </row>
    <row r="92" spans="1:12" ht="15" customHeight="1" x14ac:dyDescent="0.45">
      <c r="A92" s="293"/>
      <c r="B92" s="5" t="s">
        <v>7</v>
      </c>
      <c r="C92" s="2">
        <v>302</v>
      </c>
      <c r="D92" s="1">
        <v>0</v>
      </c>
      <c r="E92">
        <v>0</v>
      </c>
      <c r="F92" s="41">
        <f t="shared" si="12"/>
        <v>0</v>
      </c>
      <c r="G92" s="22">
        <f t="shared" si="7"/>
        <v>0</v>
      </c>
      <c r="H92" s="45">
        <f t="shared" si="8"/>
        <v>0</v>
      </c>
      <c r="I92" s="42">
        <f t="shared" si="9"/>
        <v>0</v>
      </c>
      <c r="J92" s="30">
        <f t="shared" si="11"/>
        <v>0</v>
      </c>
      <c r="K92" s="216"/>
      <c r="L92" s="27">
        <f t="shared" si="10"/>
        <v>0</v>
      </c>
    </row>
    <row r="93" spans="1:12" ht="15" customHeight="1" x14ac:dyDescent="0.45">
      <c r="A93" s="293"/>
      <c r="B93" s="5" t="s">
        <v>7</v>
      </c>
      <c r="C93" s="2">
        <v>303</v>
      </c>
      <c r="D93" s="1">
        <v>0</v>
      </c>
      <c r="E93">
        <v>0</v>
      </c>
      <c r="F93" s="41">
        <f t="shared" si="12"/>
        <v>0</v>
      </c>
      <c r="G93" s="22">
        <f t="shared" si="7"/>
        <v>0</v>
      </c>
      <c r="H93" s="45">
        <f t="shared" si="8"/>
        <v>0</v>
      </c>
      <c r="I93" s="42">
        <f t="shared" si="9"/>
        <v>0</v>
      </c>
      <c r="J93" s="30">
        <f t="shared" si="11"/>
        <v>0</v>
      </c>
      <c r="K93" s="216"/>
      <c r="L93" s="27">
        <f t="shared" si="10"/>
        <v>0</v>
      </c>
    </row>
    <row r="94" spans="1:12" ht="15" customHeight="1" x14ac:dyDescent="0.45">
      <c r="A94" s="293"/>
      <c r="B94" s="5" t="s">
        <v>7</v>
      </c>
      <c r="C94" s="2">
        <v>304</v>
      </c>
      <c r="D94" s="1">
        <v>0</v>
      </c>
      <c r="E94">
        <v>0</v>
      </c>
      <c r="F94" s="41">
        <f t="shared" si="12"/>
        <v>0</v>
      </c>
      <c r="G94" s="22">
        <f t="shared" si="7"/>
        <v>0</v>
      </c>
      <c r="H94" s="45">
        <f t="shared" si="8"/>
        <v>0</v>
      </c>
      <c r="I94" s="42">
        <f t="shared" si="9"/>
        <v>0</v>
      </c>
      <c r="J94" s="30">
        <f t="shared" si="11"/>
        <v>0</v>
      </c>
      <c r="K94" s="216"/>
      <c r="L94" s="27">
        <f t="shared" si="10"/>
        <v>0</v>
      </c>
    </row>
    <row r="95" spans="1:12" ht="15" customHeight="1" x14ac:dyDescent="0.45">
      <c r="A95" s="293"/>
      <c r="B95" s="5" t="s">
        <v>7</v>
      </c>
      <c r="C95" s="2">
        <v>401</v>
      </c>
      <c r="D95" s="1">
        <v>0</v>
      </c>
      <c r="E95">
        <v>0</v>
      </c>
      <c r="F95" s="41">
        <f t="shared" si="12"/>
        <v>0</v>
      </c>
      <c r="G95" s="22">
        <f t="shared" si="7"/>
        <v>0</v>
      </c>
      <c r="H95" s="45">
        <f t="shared" si="8"/>
        <v>0</v>
      </c>
      <c r="I95" s="42">
        <f t="shared" si="9"/>
        <v>0</v>
      </c>
      <c r="J95" s="30">
        <f t="shared" si="11"/>
        <v>0</v>
      </c>
      <c r="K95" s="216"/>
      <c r="L95" s="27">
        <f t="shared" si="10"/>
        <v>0</v>
      </c>
    </row>
    <row r="96" spans="1:12" ht="15" customHeight="1" x14ac:dyDescent="0.45">
      <c r="A96" s="293"/>
      <c r="B96" s="5" t="s">
        <v>7</v>
      </c>
      <c r="C96" s="2">
        <v>402</v>
      </c>
      <c r="D96" s="1">
        <v>0</v>
      </c>
      <c r="E96">
        <v>0</v>
      </c>
      <c r="F96" s="41">
        <f t="shared" si="12"/>
        <v>0</v>
      </c>
      <c r="G96" s="22">
        <f t="shared" si="7"/>
        <v>0</v>
      </c>
      <c r="H96" s="45">
        <f t="shared" si="8"/>
        <v>0</v>
      </c>
      <c r="I96" s="42">
        <f t="shared" si="9"/>
        <v>0</v>
      </c>
      <c r="J96" s="30">
        <f t="shared" si="11"/>
        <v>0</v>
      </c>
      <c r="K96" s="216"/>
      <c r="L96" s="27">
        <f t="shared" si="10"/>
        <v>0</v>
      </c>
    </row>
    <row r="97" spans="1:12" ht="15" customHeight="1" x14ac:dyDescent="0.45">
      <c r="A97" s="293"/>
      <c r="B97" s="5" t="s">
        <v>7</v>
      </c>
      <c r="C97" s="2">
        <v>403</v>
      </c>
      <c r="D97" s="1">
        <v>0</v>
      </c>
      <c r="E97">
        <v>0</v>
      </c>
      <c r="F97" s="41">
        <f t="shared" si="12"/>
        <v>0</v>
      </c>
      <c r="G97" s="22">
        <f t="shared" si="7"/>
        <v>0</v>
      </c>
      <c r="H97" s="45">
        <f t="shared" si="8"/>
        <v>0</v>
      </c>
      <c r="I97" s="42">
        <f t="shared" si="9"/>
        <v>0</v>
      </c>
      <c r="J97" s="30">
        <f t="shared" si="11"/>
        <v>0</v>
      </c>
      <c r="K97" s="216"/>
      <c r="L97" s="27">
        <f t="shared" si="10"/>
        <v>0</v>
      </c>
    </row>
    <row r="98" spans="1:12" ht="15" customHeight="1" x14ac:dyDescent="0.45">
      <c r="A98" s="293"/>
      <c r="B98" s="5" t="s">
        <v>7</v>
      </c>
      <c r="C98" s="2">
        <v>404</v>
      </c>
      <c r="D98" s="1">
        <v>0</v>
      </c>
      <c r="E98">
        <v>0</v>
      </c>
      <c r="F98" s="41">
        <f t="shared" si="12"/>
        <v>0</v>
      </c>
      <c r="G98" s="22">
        <f t="shared" si="7"/>
        <v>0</v>
      </c>
      <c r="H98" s="45">
        <f t="shared" si="8"/>
        <v>0</v>
      </c>
      <c r="I98" s="42">
        <f t="shared" si="9"/>
        <v>0</v>
      </c>
      <c r="J98" s="30">
        <f t="shared" si="11"/>
        <v>0</v>
      </c>
      <c r="K98" s="216"/>
      <c r="L98" s="27">
        <f t="shared" si="10"/>
        <v>0</v>
      </c>
    </row>
    <row r="99" spans="1:12" ht="15" customHeight="1" x14ac:dyDescent="0.45">
      <c r="A99" s="293"/>
      <c r="B99" s="5" t="s">
        <v>7</v>
      </c>
      <c r="C99" s="2">
        <v>501</v>
      </c>
      <c r="D99" s="1">
        <v>0</v>
      </c>
      <c r="E99">
        <v>0</v>
      </c>
      <c r="F99" s="41">
        <f t="shared" si="12"/>
        <v>0</v>
      </c>
      <c r="G99" s="22">
        <f t="shared" si="7"/>
        <v>0</v>
      </c>
      <c r="H99" s="45">
        <f t="shared" si="8"/>
        <v>0</v>
      </c>
      <c r="I99" s="42">
        <f t="shared" si="9"/>
        <v>0</v>
      </c>
      <c r="J99" s="30">
        <f t="shared" si="11"/>
        <v>0</v>
      </c>
      <c r="K99" s="216"/>
      <c r="L99" s="27">
        <f t="shared" si="10"/>
        <v>0</v>
      </c>
    </row>
    <row r="100" spans="1:12" ht="15" customHeight="1" x14ac:dyDescent="0.45">
      <c r="A100" s="293"/>
      <c r="B100" s="5" t="s">
        <v>7</v>
      </c>
      <c r="C100" s="2">
        <v>502</v>
      </c>
      <c r="D100" s="1">
        <v>0</v>
      </c>
      <c r="E100">
        <v>0</v>
      </c>
      <c r="F100" s="41">
        <f t="shared" si="12"/>
        <v>0</v>
      </c>
      <c r="G100" s="22">
        <f t="shared" si="7"/>
        <v>0</v>
      </c>
      <c r="H100" s="45">
        <f t="shared" si="8"/>
        <v>0</v>
      </c>
      <c r="I100" s="42">
        <f t="shared" si="9"/>
        <v>0</v>
      </c>
      <c r="J100" s="30">
        <f t="shared" si="11"/>
        <v>0</v>
      </c>
      <c r="K100" s="216"/>
      <c r="L100" s="27">
        <f t="shared" si="10"/>
        <v>0</v>
      </c>
    </row>
    <row r="101" spans="1:12" ht="15" customHeight="1" x14ac:dyDescent="0.45">
      <c r="A101" s="293"/>
      <c r="B101" s="5" t="s">
        <v>7</v>
      </c>
      <c r="C101" s="2">
        <v>503</v>
      </c>
      <c r="D101" s="1">
        <v>0</v>
      </c>
      <c r="E101">
        <v>0</v>
      </c>
      <c r="F101" s="41">
        <f t="shared" si="12"/>
        <v>0</v>
      </c>
      <c r="G101" s="22">
        <f t="shared" si="7"/>
        <v>0</v>
      </c>
      <c r="H101" s="45">
        <f t="shared" si="8"/>
        <v>0</v>
      </c>
      <c r="I101" s="42">
        <f t="shared" si="9"/>
        <v>0</v>
      </c>
      <c r="J101" s="30">
        <f t="shared" si="11"/>
        <v>0</v>
      </c>
      <c r="K101" s="216"/>
      <c r="L101" s="27">
        <f t="shared" si="10"/>
        <v>0</v>
      </c>
    </row>
    <row r="102" spans="1:12" ht="15.75" customHeight="1" x14ac:dyDescent="0.45">
      <c r="A102" s="293"/>
      <c r="B102" s="5" t="s">
        <v>7</v>
      </c>
      <c r="C102" s="2">
        <v>504</v>
      </c>
      <c r="D102" s="1">
        <v>0</v>
      </c>
      <c r="E102">
        <v>0</v>
      </c>
      <c r="F102" s="41">
        <f t="shared" si="12"/>
        <v>0</v>
      </c>
      <c r="G102" s="22">
        <f t="shared" si="7"/>
        <v>0</v>
      </c>
      <c r="H102" s="45">
        <f t="shared" si="8"/>
        <v>0</v>
      </c>
      <c r="I102" s="42">
        <f t="shared" si="9"/>
        <v>0</v>
      </c>
      <c r="J102" s="30">
        <f t="shared" si="11"/>
        <v>0</v>
      </c>
      <c r="K102" s="216"/>
      <c r="L102" s="27">
        <f t="shared" si="10"/>
        <v>0</v>
      </c>
    </row>
    <row r="103" spans="1:12" ht="15" customHeight="1" x14ac:dyDescent="0.45">
      <c r="A103" s="294"/>
      <c r="B103" s="5" t="s">
        <v>8</v>
      </c>
      <c r="C103" s="2">
        <v>101</v>
      </c>
      <c r="D103" s="1">
        <v>0</v>
      </c>
      <c r="E103">
        <v>0</v>
      </c>
      <c r="F103" s="41">
        <f t="shared" si="12"/>
        <v>0</v>
      </c>
      <c r="G103" s="22">
        <f t="shared" si="7"/>
        <v>0</v>
      </c>
      <c r="H103" s="45">
        <f t="shared" si="8"/>
        <v>0</v>
      </c>
      <c r="I103" s="42">
        <f t="shared" si="9"/>
        <v>0</v>
      </c>
      <c r="J103" s="30">
        <f t="shared" si="11"/>
        <v>0</v>
      </c>
      <c r="K103" s="216"/>
      <c r="L103" s="27">
        <f t="shared" si="10"/>
        <v>0</v>
      </c>
    </row>
    <row r="104" spans="1:12" ht="15" customHeight="1" x14ac:dyDescent="0.45">
      <c r="A104" s="294"/>
      <c r="B104" s="5" t="s">
        <v>8</v>
      </c>
      <c r="C104" s="2">
        <v>102</v>
      </c>
      <c r="D104" s="1">
        <v>0</v>
      </c>
      <c r="E104">
        <v>0</v>
      </c>
      <c r="F104" s="41">
        <f>(E104-D104)*0.01</f>
        <v>0</v>
      </c>
      <c r="G104" s="22">
        <f t="shared" si="7"/>
        <v>0</v>
      </c>
      <c r="H104" s="45">
        <f t="shared" si="8"/>
        <v>0</v>
      </c>
      <c r="I104" s="42">
        <f t="shared" si="9"/>
        <v>0</v>
      </c>
      <c r="J104" s="30">
        <f t="shared" si="11"/>
        <v>0</v>
      </c>
      <c r="K104" s="216"/>
      <c r="L104" s="27">
        <f t="shared" si="10"/>
        <v>0</v>
      </c>
    </row>
    <row r="105" spans="1:12" ht="15" customHeight="1" x14ac:dyDescent="0.45">
      <c r="A105" s="294"/>
      <c r="B105" s="5" t="s">
        <v>8</v>
      </c>
      <c r="C105" s="2">
        <v>103</v>
      </c>
      <c r="D105" s="1">
        <v>0</v>
      </c>
      <c r="E105">
        <v>0</v>
      </c>
      <c r="F105" s="41">
        <f t="shared" si="12"/>
        <v>0</v>
      </c>
      <c r="G105" s="22">
        <f t="shared" si="7"/>
        <v>0</v>
      </c>
      <c r="H105" s="45">
        <f t="shared" si="8"/>
        <v>0</v>
      </c>
      <c r="I105" s="42">
        <f t="shared" si="9"/>
        <v>0</v>
      </c>
      <c r="J105" s="30">
        <f t="shared" si="11"/>
        <v>0</v>
      </c>
      <c r="K105" s="216"/>
      <c r="L105" s="27">
        <f t="shared" si="10"/>
        <v>0</v>
      </c>
    </row>
    <row r="106" spans="1:12" ht="15" customHeight="1" x14ac:dyDescent="0.45">
      <c r="A106" s="294"/>
      <c r="B106" s="5" t="s">
        <v>8</v>
      </c>
      <c r="C106" s="2">
        <v>104</v>
      </c>
      <c r="D106" s="1">
        <v>0</v>
      </c>
      <c r="E106">
        <v>0</v>
      </c>
      <c r="F106" s="41">
        <f t="shared" si="12"/>
        <v>0</v>
      </c>
      <c r="G106" s="22">
        <f t="shared" si="7"/>
        <v>0</v>
      </c>
      <c r="H106" s="45">
        <f t="shared" si="8"/>
        <v>0</v>
      </c>
      <c r="I106" s="42">
        <f t="shared" si="9"/>
        <v>0</v>
      </c>
      <c r="J106" s="30">
        <f t="shared" si="11"/>
        <v>0</v>
      </c>
      <c r="K106" s="216"/>
      <c r="L106" s="27">
        <f t="shared" si="10"/>
        <v>0</v>
      </c>
    </row>
    <row r="107" spans="1:12" ht="15" customHeight="1" x14ac:dyDescent="0.45">
      <c r="A107" s="294"/>
      <c r="B107" s="5" t="s">
        <v>8</v>
      </c>
      <c r="C107" s="2">
        <v>201</v>
      </c>
      <c r="D107" s="1">
        <v>0</v>
      </c>
      <c r="E107">
        <v>0</v>
      </c>
      <c r="F107" s="41">
        <f t="shared" si="12"/>
        <v>0</v>
      </c>
      <c r="G107" s="22">
        <f t="shared" si="7"/>
        <v>0</v>
      </c>
      <c r="H107" s="45">
        <f t="shared" si="8"/>
        <v>0</v>
      </c>
      <c r="I107" s="42">
        <f t="shared" si="9"/>
        <v>0</v>
      </c>
      <c r="J107" s="30">
        <f t="shared" si="11"/>
        <v>0</v>
      </c>
      <c r="K107" s="216"/>
      <c r="L107" s="27">
        <f t="shared" si="10"/>
        <v>0</v>
      </c>
    </row>
    <row r="108" spans="1:12" ht="15" customHeight="1" x14ac:dyDescent="0.45">
      <c r="A108" s="294"/>
      <c r="B108" s="5" t="s">
        <v>8</v>
      </c>
      <c r="C108" s="2">
        <v>202</v>
      </c>
      <c r="D108" s="1">
        <v>0</v>
      </c>
      <c r="E108">
        <v>0</v>
      </c>
      <c r="F108" s="41">
        <f t="shared" si="12"/>
        <v>0</v>
      </c>
      <c r="G108" s="22">
        <f t="shared" si="7"/>
        <v>0</v>
      </c>
      <c r="H108" s="45">
        <f t="shared" si="8"/>
        <v>0</v>
      </c>
      <c r="I108" s="42">
        <f t="shared" si="9"/>
        <v>0</v>
      </c>
      <c r="J108" s="30">
        <f t="shared" si="11"/>
        <v>0</v>
      </c>
      <c r="K108" s="216"/>
      <c r="L108" s="27">
        <f t="shared" si="10"/>
        <v>0</v>
      </c>
    </row>
    <row r="109" spans="1:12" ht="15" customHeight="1" x14ac:dyDescent="0.45">
      <c r="A109" s="294"/>
      <c r="B109" s="5" t="s">
        <v>8</v>
      </c>
      <c r="C109" s="2">
        <v>203</v>
      </c>
      <c r="D109" s="1">
        <v>0</v>
      </c>
      <c r="E109">
        <v>0</v>
      </c>
      <c r="F109" s="41">
        <f t="shared" si="12"/>
        <v>0</v>
      </c>
      <c r="G109" s="22">
        <f t="shared" si="7"/>
        <v>0</v>
      </c>
      <c r="H109" s="45">
        <f t="shared" si="8"/>
        <v>0</v>
      </c>
      <c r="I109" s="42">
        <f t="shared" si="9"/>
        <v>0</v>
      </c>
      <c r="J109" s="30">
        <f t="shared" si="11"/>
        <v>0</v>
      </c>
      <c r="K109" s="216"/>
      <c r="L109" s="27">
        <f t="shared" si="10"/>
        <v>0</v>
      </c>
    </row>
    <row r="110" spans="1:12" ht="15" customHeight="1" x14ac:dyDescent="0.45">
      <c r="A110" s="294"/>
      <c r="B110" s="5" t="s">
        <v>8</v>
      </c>
      <c r="C110" s="2">
        <v>204</v>
      </c>
      <c r="D110" s="1">
        <v>0</v>
      </c>
      <c r="E110">
        <v>0</v>
      </c>
      <c r="F110" s="41">
        <f t="shared" si="12"/>
        <v>0</v>
      </c>
      <c r="G110" s="22">
        <f t="shared" si="7"/>
        <v>0</v>
      </c>
      <c r="H110" s="45">
        <f t="shared" si="8"/>
        <v>0</v>
      </c>
      <c r="I110" s="42">
        <f t="shared" si="9"/>
        <v>0</v>
      </c>
      <c r="J110" s="30">
        <f t="shared" si="11"/>
        <v>0</v>
      </c>
      <c r="K110" s="216"/>
      <c r="L110" s="27">
        <f t="shared" si="10"/>
        <v>0</v>
      </c>
    </row>
    <row r="111" spans="1:12" ht="15" customHeight="1" x14ac:dyDescent="0.45">
      <c r="A111" s="294"/>
      <c r="B111" s="5" t="s">
        <v>8</v>
      </c>
      <c r="C111" s="2">
        <v>301</v>
      </c>
      <c r="D111" s="1">
        <v>0</v>
      </c>
      <c r="E111">
        <v>0</v>
      </c>
      <c r="F111" s="41">
        <f t="shared" si="12"/>
        <v>0</v>
      </c>
      <c r="G111" s="22">
        <f t="shared" si="7"/>
        <v>0</v>
      </c>
      <c r="H111" s="45">
        <f t="shared" si="8"/>
        <v>0</v>
      </c>
      <c r="I111" s="42">
        <f t="shared" si="9"/>
        <v>0</v>
      </c>
      <c r="J111" s="30">
        <f t="shared" si="11"/>
        <v>0</v>
      </c>
      <c r="K111" s="216"/>
      <c r="L111" s="27">
        <f t="shared" si="10"/>
        <v>0</v>
      </c>
    </row>
    <row r="112" spans="1:12" ht="15" customHeight="1" x14ac:dyDescent="0.45">
      <c r="A112" s="294"/>
      <c r="B112" s="5" t="s">
        <v>8</v>
      </c>
      <c r="C112" s="2">
        <v>302</v>
      </c>
      <c r="D112" s="1">
        <v>0</v>
      </c>
      <c r="E112">
        <v>0</v>
      </c>
      <c r="F112" s="41">
        <f t="shared" si="12"/>
        <v>0</v>
      </c>
      <c r="G112" s="22">
        <f t="shared" si="7"/>
        <v>0</v>
      </c>
      <c r="H112" s="45">
        <f t="shared" si="8"/>
        <v>0</v>
      </c>
      <c r="I112" s="42">
        <f t="shared" si="9"/>
        <v>0</v>
      </c>
      <c r="J112" s="30">
        <f t="shared" si="11"/>
        <v>0</v>
      </c>
      <c r="K112" s="216"/>
      <c r="L112" s="27">
        <f t="shared" si="10"/>
        <v>0</v>
      </c>
    </row>
    <row r="113" spans="1:12" ht="15" customHeight="1" x14ac:dyDescent="0.45">
      <c r="A113" s="294"/>
      <c r="B113" s="5" t="s">
        <v>8</v>
      </c>
      <c r="C113" s="2">
        <v>303</v>
      </c>
      <c r="D113" s="1">
        <v>0</v>
      </c>
      <c r="E113">
        <v>0</v>
      </c>
      <c r="F113" s="41">
        <f t="shared" si="12"/>
        <v>0</v>
      </c>
      <c r="G113" s="22">
        <f t="shared" si="7"/>
        <v>0</v>
      </c>
      <c r="H113" s="45">
        <f t="shared" si="8"/>
        <v>0</v>
      </c>
      <c r="I113" s="42">
        <f t="shared" si="9"/>
        <v>0</v>
      </c>
      <c r="J113" s="30">
        <f t="shared" si="11"/>
        <v>0</v>
      </c>
      <c r="K113" s="216"/>
      <c r="L113" s="27">
        <f t="shared" si="10"/>
        <v>0</v>
      </c>
    </row>
    <row r="114" spans="1:12" ht="15" customHeight="1" x14ac:dyDescent="0.45">
      <c r="A114" s="294"/>
      <c r="B114" s="5" t="s">
        <v>8</v>
      </c>
      <c r="C114" s="2">
        <v>304</v>
      </c>
      <c r="D114" s="1">
        <v>0</v>
      </c>
      <c r="E114">
        <v>0</v>
      </c>
      <c r="F114" s="41">
        <f t="shared" si="12"/>
        <v>0</v>
      </c>
      <c r="G114" s="22">
        <f t="shared" si="7"/>
        <v>0</v>
      </c>
      <c r="H114" s="45">
        <f t="shared" si="8"/>
        <v>0</v>
      </c>
      <c r="I114" s="42">
        <f t="shared" si="9"/>
        <v>0</v>
      </c>
      <c r="J114" s="30">
        <f t="shared" si="11"/>
        <v>0</v>
      </c>
      <c r="K114" s="216"/>
      <c r="L114" s="27">
        <f t="shared" si="10"/>
        <v>0</v>
      </c>
    </row>
    <row r="115" spans="1:12" ht="15" customHeight="1" x14ac:dyDescent="0.45">
      <c r="A115" s="294"/>
      <c r="B115" s="5" t="s">
        <v>8</v>
      </c>
      <c r="C115" s="2">
        <v>401</v>
      </c>
      <c r="D115" s="1">
        <v>0</v>
      </c>
      <c r="E115">
        <v>0</v>
      </c>
      <c r="F115" s="41">
        <f t="shared" si="12"/>
        <v>0</v>
      </c>
      <c r="G115" s="22">
        <f t="shared" si="7"/>
        <v>0</v>
      </c>
      <c r="H115" s="45">
        <f t="shared" si="8"/>
        <v>0</v>
      </c>
      <c r="I115" s="42">
        <f t="shared" si="9"/>
        <v>0</v>
      </c>
      <c r="J115" s="30">
        <f t="shared" si="11"/>
        <v>0</v>
      </c>
      <c r="K115" s="216"/>
      <c r="L115" s="27">
        <f t="shared" si="10"/>
        <v>0</v>
      </c>
    </row>
    <row r="116" spans="1:12" ht="15" customHeight="1" x14ac:dyDescent="0.45">
      <c r="A116" s="294"/>
      <c r="B116" s="5" t="s">
        <v>8</v>
      </c>
      <c r="C116" s="2">
        <v>402</v>
      </c>
      <c r="D116" s="1">
        <v>0</v>
      </c>
      <c r="E116">
        <v>0</v>
      </c>
      <c r="F116" s="41">
        <f t="shared" si="12"/>
        <v>0</v>
      </c>
      <c r="G116" s="22">
        <f t="shared" si="7"/>
        <v>0</v>
      </c>
      <c r="H116" s="45">
        <f t="shared" si="8"/>
        <v>0</v>
      </c>
      <c r="I116" s="42">
        <f t="shared" si="9"/>
        <v>0</v>
      </c>
      <c r="J116" s="30">
        <f t="shared" si="11"/>
        <v>0</v>
      </c>
      <c r="K116" s="216"/>
      <c r="L116" s="27">
        <f t="shared" si="10"/>
        <v>0</v>
      </c>
    </row>
    <row r="117" spans="1:12" ht="15" customHeight="1" x14ac:dyDescent="0.45">
      <c r="A117" s="294"/>
      <c r="B117" s="5" t="s">
        <v>8</v>
      </c>
      <c r="C117" s="2">
        <v>403</v>
      </c>
      <c r="D117" s="1">
        <v>0</v>
      </c>
      <c r="E117">
        <v>0</v>
      </c>
      <c r="F117" s="41">
        <f t="shared" si="12"/>
        <v>0</v>
      </c>
      <c r="G117" s="22">
        <f t="shared" si="7"/>
        <v>0</v>
      </c>
      <c r="H117" s="45">
        <f t="shared" si="8"/>
        <v>0</v>
      </c>
      <c r="I117" s="42">
        <f t="shared" si="9"/>
        <v>0</v>
      </c>
      <c r="J117" s="30">
        <f t="shared" si="11"/>
        <v>0</v>
      </c>
      <c r="K117" s="216"/>
      <c r="L117" s="27">
        <f t="shared" si="10"/>
        <v>0</v>
      </c>
    </row>
    <row r="118" spans="1:12" ht="15" customHeight="1" x14ac:dyDescent="0.45">
      <c r="A118" s="294"/>
      <c r="B118" s="5" t="s">
        <v>8</v>
      </c>
      <c r="C118" s="2">
        <v>404</v>
      </c>
      <c r="D118" s="1">
        <v>0</v>
      </c>
      <c r="E118">
        <v>0</v>
      </c>
      <c r="F118" s="41">
        <f t="shared" si="12"/>
        <v>0</v>
      </c>
      <c r="G118" s="22">
        <f t="shared" si="7"/>
        <v>0</v>
      </c>
      <c r="H118" s="45">
        <f t="shared" si="8"/>
        <v>0</v>
      </c>
      <c r="I118" s="42">
        <f t="shared" si="9"/>
        <v>0</v>
      </c>
      <c r="J118" s="30">
        <f t="shared" si="11"/>
        <v>0</v>
      </c>
      <c r="K118" s="216"/>
      <c r="L118" s="27">
        <f t="shared" si="10"/>
        <v>0</v>
      </c>
    </row>
    <row r="119" spans="1:12" ht="15" customHeight="1" x14ac:dyDescent="0.45">
      <c r="A119" s="294"/>
      <c r="B119" s="5" t="s">
        <v>8</v>
      </c>
      <c r="C119" s="2">
        <v>501</v>
      </c>
      <c r="D119" s="1">
        <v>0</v>
      </c>
      <c r="E119">
        <v>0</v>
      </c>
      <c r="F119" s="41">
        <f t="shared" si="12"/>
        <v>0</v>
      </c>
      <c r="G119" s="22">
        <f t="shared" si="7"/>
        <v>0</v>
      </c>
      <c r="H119" s="45">
        <f t="shared" si="8"/>
        <v>0</v>
      </c>
      <c r="I119" s="42">
        <f t="shared" si="9"/>
        <v>0</v>
      </c>
      <c r="J119" s="30">
        <f t="shared" si="11"/>
        <v>0</v>
      </c>
      <c r="K119" s="216"/>
      <c r="L119" s="27">
        <f t="shared" si="10"/>
        <v>0</v>
      </c>
    </row>
    <row r="120" spans="1:12" ht="15" customHeight="1" x14ac:dyDescent="0.45">
      <c r="A120" s="294"/>
      <c r="B120" s="5" t="s">
        <v>8</v>
      </c>
      <c r="C120" s="2">
        <v>502</v>
      </c>
      <c r="D120" s="1">
        <v>0</v>
      </c>
      <c r="E120">
        <v>0</v>
      </c>
      <c r="F120" s="41">
        <f t="shared" si="12"/>
        <v>0</v>
      </c>
      <c r="G120" s="22">
        <f t="shared" si="7"/>
        <v>0</v>
      </c>
      <c r="H120" s="45">
        <f t="shared" si="8"/>
        <v>0</v>
      </c>
      <c r="I120" s="42">
        <f t="shared" si="9"/>
        <v>0</v>
      </c>
      <c r="J120" s="30">
        <f t="shared" si="11"/>
        <v>0</v>
      </c>
      <c r="K120" s="216"/>
      <c r="L120" s="27">
        <f t="shared" si="10"/>
        <v>0</v>
      </c>
    </row>
    <row r="121" spans="1:12" ht="15" customHeight="1" x14ac:dyDescent="0.45">
      <c r="A121" s="294"/>
      <c r="B121" s="5" t="s">
        <v>8</v>
      </c>
      <c r="C121" s="2">
        <v>503</v>
      </c>
      <c r="D121" s="1">
        <v>0</v>
      </c>
      <c r="E121">
        <v>0</v>
      </c>
      <c r="F121" s="41">
        <f t="shared" si="12"/>
        <v>0</v>
      </c>
      <c r="G121" s="22">
        <f t="shared" si="7"/>
        <v>0</v>
      </c>
      <c r="H121" s="45">
        <f t="shared" si="8"/>
        <v>0</v>
      </c>
      <c r="I121" s="42">
        <f t="shared" si="9"/>
        <v>0</v>
      </c>
      <c r="J121" s="30">
        <f t="shared" si="11"/>
        <v>0</v>
      </c>
      <c r="K121" s="216"/>
      <c r="L121" s="27">
        <f t="shared" si="10"/>
        <v>0</v>
      </c>
    </row>
    <row r="122" spans="1:12" ht="15.75" customHeight="1" x14ac:dyDescent="0.45">
      <c r="A122" s="294"/>
      <c r="B122" s="5" t="s">
        <v>8</v>
      </c>
      <c r="C122" s="2">
        <v>504</v>
      </c>
      <c r="D122" s="1">
        <v>0</v>
      </c>
      <c r="E122">
        <v>0</v>
      </c>
      <c r="F122" s="41">
        <f t="shared" si="12"/>
        <v>0</v>
      </c>
      <c r="G122" s="22">
        <f t="shared" si="7"/>
        <v>0</v>
      </c>
      <c r="H122" s="45">
        <f t="shared" si="8"/>
        <v>0</v>
      </c>
      <c r="I122" s="42">
        <f t="shared" si="9"/>
        <v>0</v>
      </c>
      <c r="J122" s="30">
        <f t="shared" si="11"/>
        <v>0</v>
      </c>
      <c r="K122" s="216"/>
      <c r="L122" s="27">
        <f t="shared" si="10"/>
        <v>0</v>
      </c>
    </row>
    <row r="123" spans="1:12" ht="15" customHeight="1" x14ac:dyDescent="0.45">
      <c r="A123" s="293"/>
      <c r="B123" s="5" t="s">
        <v>9</v>
      </c>
      <c r="C123" s="2">
        <v>101</v>
      </c>
      <c r="D123" s="1">
        <v>0</v>
      </c>
      <c r="E123">
        <v>0</v>
      </c>
      <c r="F123" s="41">
        <f t="shared" si="12"/>
        <v>0</v>
      </c>
      <c r="G123" s="22">
        <f t="shared" si="7"/>
        <v>0</v>
      </c>
      <c r="H123" s="45">
        <f t="shared" si="8"/>
        <v>0</v>
      </c>
      <c r="I123" s="42">
        <f t="shared" si="9"/>
        <v>0</v>
      </c>
      <c r="J123" s="30">
        <f t="shared" si="11"/>
        <v>0</v>
      </c>
      <c r="K123" s="216"/>
      <c r="L123" s="27">
        <f t="shared" si="10"/>
        <v>0</v>
      </c>
    </row>
    <row r="124" spans="1:12" ht="15" customHeight="1" x14ac:dyDescent="0.45">
      <c r="A124" s="293"/>
      <c r="B124" s="5" t="s">
        <v>9</v>
      </c>
      <c r="C124" s="2">
        <v>102</v>
      </c>
      <c r="D124" s="1">
        <v>0</v>
      </c>
      <c r="E124">
        <v>0</v>
      </c>
      <c r="F124" s="41">
        <f>(E124-D124)*0.01</f>
        <v>0</v>
      </c>
      <c r="G124" s="22">
        <f>MMULT($G$1,1/$F$183)*F124</f>
        <v>0</v>
      </c>
      <c r="H124" s="45">
        <f t="shared" si="8"/>
        <v>0</v>
      </c>
      <c r="I124" s="42">
        <f t="shared" si="9"/>
        <v>0</v>
      </c>
      <c r="J124" s="30">
        <f t="shared" si="11"/>
        <v>0</v>
      </c>
      <c r="K124" s="216"/>
      <c r="L124" s="27">
        <f t="shared" si="10"/>
        <v>0</v>
      </c>
    </row>
    <row r="125" spans="1:12" ht="15" customHeight="1" x14ac:dyDescent="0.45">
      <c r="A125" s="293"/>
      <c r="B125" s="5" t="s">
        <v>9</v>
      </c>
      <c r="C125" s="2">
        <v>103</v>
      </c>
      <c r="D125" s="1">
        <v>0</v>
      </c>
      <c r="E125">
        <v>0</v>
      </c>
      <c r="F125" s="41">
        <f t="shared" ref="F125:F181" si="13">(E125-D125)*$N$1</f>
        <v>0</v>
      </c>
      <c r="G125" s="22">
        <f t="shared" si="7"/>
        <v>0</v>
      </c>
      <c r="H125" s="45">
        <f t="shared" si="8"/>
        <v>0</v>
      </c>
      <c r="I125" s="42">
        <f t="shared" si="9"/>
        <v>0</v>
      </c>
      <c r="J125" s="30">
        <f t="shared" si="11"/>
        <v>0</v>
      </c>
      <c r="K125" s="216"/>
      <c r="L125" s="27">
        <f t="shared" si="10"/>
        <v>0</v>
      </c>
    </row>
    <row r="126" spans="1:12" ht="15" customHeight="1" x14ac:dyDescent="0.45">
      <c r="A126" s="293"/>
      <c r="B126" s="5" t="s">
        <v>9</v>
      </c>
      <c r="C126" s="2">
        <v>104</v>
      </c>
      <c r="D126" s="1">
        <v>0</v>
      </c>
      <c r="E126">
        <v>0</v>
      </c>
      <c r="F126" s="41">
        <f>(E126-D126)*$N$1</f>
        <v>0</v>
      </c>
      <c r="G126" s="22">
        <f t="shared" si="7"/>
        <v>0</v>
      </c>
      <c r="H126" s="45">
        <f t="shared" si="8"/>
        <v>0</v>
      </c>
      <c r="I126" s="42">
        <f t="shared" si="9"/>
        <v>0</v>
      </c>
      <c r="J126" s="30">
        <f t="shared" si="11"/>
        <v>0</v>
      </c>
      <c r="K126" s="216"/>
      <c r="L126" s="27">
        <f t="shared" si="10"/>
        <v>0</v>
      </c>
    </row>
    <row r="127" spans="1:12" ht="15" customHeight="1" x14ac:dyDescent="0.45">
      <c r="A127" s="293"/>
      <c r="B127" s="5" t="s">
        <v>9</v>
      </c>
      <c r="C127" s="2">
        <v>201</v>
      </c>
      <c r="D127" s="1">
        <v>0</v>
      </c>
      <c r="E127">
        <v>0</v>
      </c>
      <c r="F127" s="41">
        <f t="shared" si="13"/>
        <v>0</v>
      </c>
      <c r="G127" s="22">
        <f t="shared" si="7"/>
        <v>0</v>
      </c>
      <c r="H127" s="45">
        <f t="shared" si="8"/>
        <v>0</v>
      </c>
      <c r="I127" s="42">
        <f t="shared" si="9"/>
        <v>0</v>
      </c>
      <c r="J127" s="30">
        <f t="shared" si="11"/>
        <v>0</v>
      </c>
      <c r="K127" s="216"/>
      <c r="L127" s="27">
        <f t="shared" si="10"/>
        <v>0</v>
      </c>
    </row>
    <row r="128" spans="1:12" ht="15" customHeight="1" x14ac:dyDescent="0.45">
      <c r="A128" s="293"/>
      <c r="B128" s="5" t="s">
        <v>9</v>
      </c>
      <c r="C128" s="2">
        <v>202</v>
      </c>
      <c r="D128" s="1">
        <v>0</v>
      </c>
      <c r="E128">
        <v>0</v>
      </c>
      <c r="F128" s="41">
        <f t="shared" si="13"/>
        <v>0</v>
      </c>
      <c r="G128" s="22">
        <f t="shared" si="7"/>
        <v>0</v>
      </c>
      <c r="H128" s="45">
        <f t="shared" si="8"/>
        <v>0</v>
      </c>
      <c r="I128" s="42">
        <f t="shared" si="9"/>
        <v>0</v>
      </c>
      <c r="J128" s="30">
        <f t="shared" si="11"/>
        <v>0</v>
      </c>
      <c r="K128" s="216"/>
      <c r="L128" s="27">
        <f t="shared" si="10"/>
        <v>0</v>
      </c>
    </row>
    <row r="129" spans="1:12" ht="15" customHeight="1" x14ac:dyDescent="0.45">
      <c r="A129" s="293"/>
      <c r="B129" s="5" t="s">
        <v>9</v>
      </c>
      <c r="C129" s="2">
        <v>203</v>
      </c>
      <c r="D129" s="1">
        <v>0</v>
      </c>
      <c r="E129">
        <v>0</v>
      </c>
      <c r="F129" s="41">
        <f t="shared" si="13"/>
        <v>0</v>
      </c>
      <c r="G129" s="22">
        <f t="shared" si="7"/>
        <v>0</v>
      </c>
      <c r="H129" s="45">
        <f t="shared" si="8"/>
        <v>0</v>
      </c>
      <c r="I129" s="42">
        <f t="shared" si="9"/>
        <v>0</v>
      </c>
      <c r="J129" s="30">
        <f t="shared" si="11"/>
        <v>0</v>
      </c>
      <c r="K129" s="216"/>
      <c r="L129" s="27">
        <f t="shared" si="10"/>
        <v>0</v>
      </c>
    </row>
    <row r="130" spans="1:12" ht="15" customHeight="1" x14ac:dyDescent="0.45">
      <c r="A130" s="293"/>
      <c r="B130" s="5" t="s">
        <v>9</v>
      </c>
      <c r="C130" s="2">
        <v>204</v>
      </c>
      <c r="D130" s="1">
        <v>0</v>
      </c>
      <c r="E130">
        <v>0</v>
      </c>
      <c r="F130" s="41">
        <f t="shared" si="13"/>
        <v>0</v>
      </c>
      <c r="G130" s="22">
        <f t="shared" si="7"/>
        <v>0</v>
      </c>
      <c r="H130" s="45">
        <f t="shared" si="8"/>
        <v>0</v>
      </c>
      <c r="I130" s="42">
        <f t="shared" si="9"/>
        <v>0</v>
      </c>
      <c r="J130" s="30">
        <f t="shared" si="11"/>
        <v>0</v>
      </c>
      <c r="K130" s="216"/>
      <c r="L130" s="27">
        <f t="shared" si="10"/>
        <v>0</v>
      </c>
    </row>
    <row r="131" spans="1:12" ht="15" customHeight="1" x14ac:dyDescent="0.45">
      <c r="A131" s="293"/>
      <c r="B131" s="5" t="s">
        <v>9</v>
      </c>
      <c r="C131" s="2">
        <v>301</v>
      </c>
      <c r="D131" s="1">
        <v>0</v>
      </c>
      <c r="E131">
        <v>0</v>
      </c>
      <c r="F131" s="41">
        <f t="shared" si="13"/>
        <v>0</v>
      </c>
      <c r="G131" s="22">
        <f t="shared" si="7"/>
        <v>0</v>
      </c>
      <c r="H131" s="45">
        <f t="shared" si="8"/>
        <v>0</v>
      </c>
      <c r="I131" s="42">
        <f t="shared" si="9"/>
        <v>0</v>
      </c>
      <c r="J131" s="30">
        <f t="shared" si="11"/>
        <v>0</v>
      </c>
      <c r="K131" s="216"/>
      <c r="L131" s="27">
        <f t="shared" si="10"/>
        <v>0</v>
      </c>
    </row>
    <row r="132" spans="1:12" ht="15" customHeight="1" x14ac:dyDescent="0.45">
      <c r="A132" s="293"/>
      <c r="B132" s="5" t="s">
        <v>9</v>
      </c>
      <c r="C132" s="2">
        <v>302</v>
      </c>
      <c r="D132" s="1">
        <v>0</v>
      </c>
      <c r="E132">
        <v>0</v>
      </c>
      <c r="F132" s="41">
        <f t="shared" si="13"/>
        <v>0</v>
      </c>
      <c r="G132" s="22">
        <f t="shared" ref="G132:G182" si="14">MMULT($G$1,1/$F$183)*F132</f>
        <v>0</v>
      </c>
      <c r="H132" s="45">
        <f t="shared" ref="H132:H182" si="15">MMULT($H$1,1/180)</f>
        <v>0</v>
      </c>
      <c r="I132" s="42">
        <f t="shared" ref="I132:I182" si="16">SUM(G132,H132)</f>
        <v>0</v>
      </c>
      <c r="J132" s="30">
        <f t="shared" si="11"/>
        <v>0</v>
      </c>
      <c r="K132" s="216"/>
      <c r="L132" s="27">
        <f t="shared" ref="L132:L182" si="17">SUM(I132,J132,K132)</f>
        <v>0</v>
      </c>
    </row>
    <row r="133" spans="1:12" ht="15" customHeight="1" x14ac:dyDescent="0.45">
      <c r="A133" s="293"/>
      <c r="B133" s="5" t="s">
        <v>9</v>
      </c>
      <c r="C133" s="2">
        <v>303</v>
      </c>
      <c r="D133" s="1">
        <v>0</v>
      </c>
      <c r="E133">
        <v>0</v>
      </c>
      <c r="F133" s="41">
        <f t="shared" si="13"/>
        <v>0</v>
      </c>
      <c r="G133" s="22">
        <f t="shared" si="14"/>
        <v>0</v>
      </c>
      <c r="H133" s="45">
        <f t="shared" si="15"/>
        <v>0</v>
      </c>
      <c r="I133" s="42">
        <f t="shared" si="16"/>
        <v>0</v>
      </c>
      <c r="J133" s="30">
        <f t="shared" ref="J133:J182" si="18">SUM($J$3)</f>
        <v>0</v>
      </c>
      <c r="K133" s="216"/>
      <c r="L133" s="27">
        <f t="shared" si="17"/>
        <v>0</v>
      </c>
    </row>
    <row r="134" spans="1:12" ht="15" customHeight="1" x14ac:dyDescent="0.45">
      <c r="A134" s="293"/>
      <c r="B134" s="5" t="s">
        <v>9</v>
      </c>
      <c r="C134" s="2">
        <v>304</v>
      </c>
      <c r="D134" s="1">
        <v>0</v>
      </c>
      <c r="E134">
        <v>0</v>
      </c>
      <c r="F134" s="41">
        <f t="shared" si="13"/>
        <v>0</v>
      </c>
      <c r="G134" s="22">
        <f t="shared" si="14"/>
        <v>0</v>
      </c>
      <c r="H134" s="45">
        <f t="shared" si="15"/>
        <v>0</v>
      </c>
      <c r="I134" s="42">
        <f t="shared" si="16"/>
        <v>0</v>
      </c>
      <c r="J134" s="30">
        <f t="shared" si="18"/>
        <v>0</v>
      </c>
      <c r="K134" s="216"/>
      <c r="L134" s="27">
        <f t="shared" si="17"/>
        <v>0</v>
      </c>
    </row>
    <row r="135" spans="1:12" ht="15" customHeight="1" x14ac:dyDescent="0.45">
      <c r="A135" s="293"/>
      <c r="B135" s="5" t="s">
        <v>9</v>
      </c>
      <c r="C135" s="2">
        <v>401</v>
      </c>
      <c r="D135" s="1">
        <v>0</v>
      </c>
      <c r="E135">
        <v>0</v>
      </c>
      <c r="F135" s="41">
        <f t="shared" si="13"/>
        <v>0</v>
      </c>
      <c r="G135" s="22">
        <f t="shared" si="14"/>
        <v>0</v>
      </c>
      <c r="H135" s="45">
        <f t="shared" si="15"/>
        <v>0</v>
      </c>
      <c r="I135" s="42">
        <f t="shared" si="16"/>
        <v>0</v>
      </c>
      <c r="J135" s="30">
        <f t="shared" si="18"/>
        <v>0</v>
      </c>
      <c r="K135" s="216"/>
      <c r="L135" s="27">
        <f t="shared" si="17"/>
        <v>0</v>
      </c>
    </row>
    <row r="136" spans="1:12" ht="15" customHeight="1" x14ac:dyDescent="0.45">
      <c r="A136" s="293"/>
      <c r="B136" s="5" t="s">
        <v>9</v>
      </c>
      <c r="C136" s="2">
        <v>402</v>
      </c>
      <c r="D136" s="1">
        <v>0</v>
      </c>
      <c r="E136">
        <v>0</v>
      </c>
      <c r="F136" s="41">
        <f t="shared" si="13"/>
        <v>0</v>
      </c>
      <c r="G136" s="22">
        <f t="shared" si="14"/>
        <v>0</v>
      </c>
      <c r="H136" s="45">
        <f t="shared" si="15"/>
        <v>0</v>
      </c>
      <c r="I136" s="42">
        <f t="shared" si="16"/>
        <v>0</v>
      </c>
      <c r="J136" s="30">
        <f t="shared" si="18"/>
        <v>0</v>
      </c>
      <c r="K136" s="216"/>
      <c r="L136" s="27">
        <f t="shared" si="17"/>
        <v>0</v>
      </c>
    </row>
    <row r="137" spans="1:12" ht="15" customHeight="1" x14ac:dyDescent="0.45">
      <c r="A137" s="293"/>
      <c r="B137" s="5" t="s">
        <v>9</v>
      </c>
      <c r="C137" s="2">
        <v>403</v>
      </c>
      <c r="D137" s="1">
        <v>0</v>
      </c>
      <c r="E137">
        <v>0</v>
      </c>
      <c r="F137" s="41">
        <f t="shared" si="13"/>
        <v>0</v>
      </c>
      <c r="G137" s="22">
        <f t="shared" si="14"/>
        <v>0</v>
      </c>
      <c r="H137" s="45">
        <f t="shared" si="15"/>
        <v>0</v>
      </c>
      <c r="I137" s="42">
        <f t="shared" si="16"/>
        <v>0</v>
      </c>
      <c r="J137" s="30">
        <f t="shared" si="18"/>
        <v>0</v>
      </c>
      <c r="K137" s="216"/>
      <c r="L137" s="27">
        <f t="shared" si="17"/>
        <v>0</v>
      </c>
    </row>
    <row r="138" spans="1:12" ht="15" customHeight="1" x14ac:dyDescent="0.45">
      <c r="A138" s="293"/>
      <c r="B138" s="5" t="s">
        <v>9</v>
      </c>
      <c r="C138" s="2">
        <v>404</v>
      </c>
      <c r="D138" s="1">
        <v>0</v>
      </c>
      <c r="E138">
        <v>0</v>
      </c>
      <c r="F138" s="41">
        <f t="shared" si="13"/>
        <v>0</v>
      </c>
      <c r="G138" s="22">
        <f t="shared" si="14"/>
        <v>0</v>
      </c>
      <c r="H138" s="45">
        <f t="shared" si="15"/>
        <v>0</v>
      </c>
      <c r="I138" s="42">
        <f t="shared" si="16"/>
        <v>0</v>
      </c>
      <c r="J138" s="30">
        <f t="shared" si="18"/>
        <v>0</v>
      </c>
      <c r="K138" s="216"/>
      <c r="L138" s="27">
        <f t="shared" si="17"/>
        <v>0</v>
      </c>
    </row>
    <row r="139" spans="1:12" ht="15" customHeight="1" x14ac:dyDescent="0.45">
      <c r="A139" s="293"/>
      <c r="B139" s="5" t="s">
        <v>9</v>
      </c>
      <c r="C139" s="2">
        <v>501</v>
      </c>
      <c r="D139" s="1">
        <v>0</v>
      </c>
      <c r="E139">
        <v>0</v>
      </c>
      <c r="F139" s="41">
        <f t="shared" si="13"/>
        <v>0</v>
      </c>
      <c r="G139" s="22">
        <f t="shared" si="14"/>
        <v>0</v>
      </c>
      <c r="H139" s="45">
        <f t="shared" si="15"/>
        <v>0</v>
      </c>
      <c r="I139" s="42">
        <f t="shared" si="16"/>
        <v>0</v>
      </c>
      <c r="J139" s="30">
        <f t="shared" si="18"/>
        <v>0</v>
      </c>
      <c r="K139" s="216"/>
      <c r="L139" s="27">
        <f t="shared" si="17"/>
        <v>0</v>
      </c>
    </row>
    <row r="140" spans="1:12" ht="15" customHeight="1" x14ac:dyDescent="0.45">
      <c r="A140" s="293"/>
      <c r="B140" s="5" t="s">
        <v>9</v>
      </c>
      <c r="C140" s="2">
        <v>502</v>
      </c>
      <c r="D140" s="1">
        <v>0</v>
      </c>
      <c r="E140">
        <v>0</v>
      </c>
      <c r="F140" s="41">
        <f t="shared" si="13"/>
        <v>0</v>
      </c>
      <c r="G140" s="22">
        <f t="shared" si="14"/>
        <v>0</v>
      </c>
      <c r="H140" s="45">
        <f t="shared" si="15"/>
        <v>0</v>
      </c>
      <c r="I140" s="42">
        <f t="shared" si="16"/>
        <v>0</v>
      </c>
      <c r="J140" s="30">
        <f t="shared" si="18"/>
        <v>0</v>
      </c>
      <c r="K140" s="216"/>
      <c r="L140" s="27">
        <f t="shared" si="17"/>
        <v>0</v>
      </c>
    </row>
    <row r="141" spans="1:12" ht="15" customHeight="1" x14ac:dyDescent="0.45">
      <c r="A141" s="293"/>
      <c r="B141" s="5" t="s">
        <v>9</v>
      </c>
      <c r="C141" s="2">
        <v>503</v>
      </c>
      <c r="D141" s="1">
        <v>0</v>
      </c>
      <c r="E141">
        <v>0</v>
      </c>
      <c r="F141" s="41">
        <f t="shared" si="13"/>
        <v>0</v>
      </c>
      <c r="G141" s="22">
        <f t="shared" si="14"/>
        <v>0</v>
      </c>
      <c r="H141" s="45">
        <f t="shared" si="15"/>
        <v>0</v>
      </c>
      <c r="I141" s="42">
        <f t="shared" si="16"/>
        <v>0</v>
      </c>
      <c r="J141" s="30">
        <f t="shared" si="18"/>
        <v>0</v>
      </c>
      <c r="K141" s="216"/>
      <c r="L141" s="27">
        <f>SUM(I141,J141,K141)</f>
        <v>0</v>
      </c>
    </row>
    <row r="142" spans="1:12" ht="15.75" customHeight="1" x14ac:dyDescent="0.45">
      <c r="A142" s="293"/>
      <c r="B142" s="5" t="s">
        <v>9</v>
      </c>
      <c r="C142" s="2">
        <v>504</v>
      </c>
      <c r="D142" s="1">
        <v>0</v>
      </c>
      <c r="E142">
        <v>0</v>
      </c>
      <c r="F142" s="41">
        <f t="shared" si="13"/>
        <v>0</v>
      </c>
      <c r="G142" s="22">
        <f t="shared" si="14"/>
        <v>0</v>
      </c>
      <c r="H142" s="45">
        <f t="shared" si="15"/>
        <v>0</v>
      </c>
      <c r="I142" s="42">
        <f t="shared" si="16"/>
        <v>0</v>
      </c>
      <c r="J142" s="30">
        <f t="shared" si="18"/>
        <v>0</v>
      </c>
      <c r="K142" s="216"/>
      <c r="L142" s="27">
        <f t="shared" si="17"/>
        <v>0</v>
      </c>
    </row>
    <row r="143" spans="1:12" x14ac:dyDescent="0.45">
      <c r="A143" s="294"/>
      <c r="B143" s="5" t="s">
        <v>10</v>
      </c>
      <c r="C143" s="2">
        <v>101</v>
      </c>
      <c r="D143" s="1">
        <v>0</v>
      </c>
      <c r="E143">
        <v>0</v>
      </c>
      <c r="F143" s="41">
        <f t="shared" si="13"/>
        <v>0</v>
      </c>
      <c r="G143" s="22">
        <f t="shared" si="14"/>
        <v>0</v>
      </c>
      <c r="H143" s="45">
        <f t="shared" si="15"/>
        <v>0</v>
      </c>
      <c r="I143" s="42">
        <f t="shared" si="16"/>
        <v>0</v>
      </c>
      <c r="J143" s="30">
        <f t="shared" si="18"/>
        <v>0</v>
      </c>
      <c r="K143" s="216"/>
      <c r="L143" s="27">
        <f t="shared" si="17"/>
        <v>0</v>
      </c>
    </row>
    <row r="144" spans="1:12" x14ac:dyDescent="0.45">
      <c r="A144" s="294"/>
      <c r="B144" s="5" t="s">
        <v>10</v>
      </c>
      <c r="C144" s="2">
        <v>102</v>
      </c>
      <c r="D144" s="1">
        <v>0</v>
      </c>
      <c r="E144">
        <v>0</v>
      </c>
      <c r="F144" s="41">
        <f t="shared" si="13"/>
        <v>0</v>
      </c>
      <c r="G144" s="22">
        <f t="shared" si="14"/>
        <v>0</v>
      </c>
      <c r="H144" s="45">
        <f t="shared" si="15"/>
        <v>0</v>
      </c>
      <c r="I144" s="42">
        <f t="shared" si="16"/>
        <v>0</v>
      </c>
      <c r="J144" s="30">
        <f t="shared" si="18"/>
        <v>0</v>
      </c>
      <c r="K144" s="216"/>
      <c r="L144" s="27">
        <f t="shared" si="17"/>
        <v>0</v>
      </c>
    </row>
    <row r="145" spans="1:12" x14ac:dyDescent="0.45">
      <c r="A145" s="294"/>
      <c r="B145" s="5" t="s">
        <v>10</v>
      </c>
      <c r="C145" s="2">
        <v>103</v>
      </c>
      <c r="D145" s="1">
        <v>0</v>
      </c>
      <c r="E145">
        <v>0</v>
      </c>
      <c r="F145" s="41">
        <f t="shared" si="13"/>
        <v>0</v>
      </c>
      <c r="G145" s="22">
        <f t="shared" si="14"/>
        <v>0</v>
      </c>
      <c r="H145" s="45">
        <f t="shared" si="15"/>
        <v>0</v>
      </c>
      <c r="I145" s="42">
        <f t="shared" si="16"/>
        <v>0</v>
      </c>
      <c r="J145" s="30">
        <f t="shared" si="18"/>
        <v>0</v>
      </c>
      <c r="K145" s="216"/>
      <c r="L145" s="27">
        <f t="shared" si="17"/>
        <v>0</v>
      </c>
    </row>
    <row r="146" spans="1:12" x14ac:dyDescent="0.45">
      <c r="A146" s="294"/>
      <c r="B146" s="5" t="s">
        <v>10</v>
      </c>
      <c r="C146" s="2">
        <v>104</v>
      </c>
      <c r="D146" s="1">
        <v>0</v>
      </c>
      <c r="E146">
        <v>0</v>
      </c>
      <c r="F146" s="41">
        <f t="shared" si="13"/>
        <v>0</v>
      </c>
      <c r="G146" s="22">
        <f t="shared" si="14"/>
        <v>0</v>
      </c>
      <c r="H146" s="45">
        <f t="shared" si="15"/>
        <v>0</v>
      </c>
      <c r="I146" s="42">
        <f t="shared" si="16"/>
        <v>0</v>
      </c>
      <c r="J146" s="30">
        <f t="shared" si="18"/>
        <v>0</v>
      </c>
      <c r="K146" s="216"/>
      <c r="L146" s="27">
        <f t="shared" si="17"/>
        <v>0</v>
      </c>
    </row>
    <row r="147" spans="1:12" x14ac:dyDescent="0.45">
      <c r="A147" s="294"/>
      <c r="B147" s="5" t="s">
        <v>10</v>
      </c>
      <c r="C147" s="2">
        <v>201</v>
      </c>
      <c r="D147" s="1">
        <v>0</v>
      </c>
      <c r="E147">
        <v>0</v>
      </c>
      <c r="F147" s="41">
        <f t="shared" si="13"/>
        <v>0</v>
      </c>
      <c r="G147" s="22">
        <f t="shared" si="14"/>
        <v>0</v>
      </c>
      <c r="H147" s="45">
        <f t="shared" si="15"/>
        <v>0</v>
      </c>
      <c r="I147" s="42">
        <f t="shared" si="16"/>
        <v>0</v>
      </c>
      <c r="J147" s="30">
        <f t="shared" si="18"/>
        <v>0</v>
      </c>
      <c r="K147" s="216"/>
      <c r="L147" s="27">
        <f t="shared" si="17"/>
        <v>0</v>
      </c>
    </row>
    <row r="148" spans="1:12" x14ac:dyDescent="0.45">
      <c r="A148" s="294"/>
      <c r="B148" s="5" t="s">
        <v>10</v>
      </c>
      <c r="C148" s="2">
        <v>202</v>
      </c>
      <c r="D148" s="1">
        <v>0</v>
      </c>
      <c r="E148">
        <v>0</v>
      </c>
      <c r="F148" s="41">
        <f t="shared" si="13"/>
        <v>0</v>
      </c>
      <c r="G148" s="22">
        <f t="shared" si="14"/>
        <v>0</v>
      </c>
      <c r="H148" s="45">
        <f t="shared" si="15"/>
        <v>0</v>
      </c>
      <c r="I148" s="42">
        <f t="shared" si="16"/>
        <v>0</v>
      </c>
      <c r="J148" s="30">
        <f t="shared" si="18"/>
        <v>0</v>
      </c>
      <c r="K148" s="216"/>
      <c r="L148" s="27">
        <f t="shared" si="17"/>
        <v>0</v>
      </c>
    </row>
    <row r="149" spans="1:12" x14ac:dyDescent="0.45">
      <c r="A149" s="294"/>
      <c r="B149" s="5" t="s">
        <v>10</v>
      </c>
      <c r="C149" s="2">
        <v>203</v>
      </c>
      <c r="D149" s="1">
        <v>0</v>
      </c>
      <c r="E149">
        <v>0</v>
      </c>
      <c r="F149" s="41">
        <f t="shared" si="13"/>
        <v>0</v>
      </c>
      <c r="G149" s="22">
        <f t="shared" si="14"/>
        <v>0</v>
      </c>
      <c r="H149" s="45">
        <f t="shared" si="15"/>
        <v>0</v>
      </c>
      <c r="I149" s="42">
        <f t="shared" si="16"/>
        <v>0</v>
      </c>
      <c r="J149" s="30">
        <f t="shared" si="18"/>
        <v>0</v>
      </c>
      <c r="K149" s="216"/>
      <c r="L149" s="27">
        <f t="shared" si="17"/>
        <v>0</v>
      </c>
    </row>
    <row r="150" spans="1:12" x14ac:dyDescent="0.45">
      <c r="A150" s="294"/>
      <c r="B150" s="5" t="s">
        <v>10</v>
      </c>
      <c r="C150" s="2">
        <v>204</v>
      </c>
      <c r="D150" s="1">
        <v>0</v>
      </c>
      <c r="E150">
        <v>0</v>
      </c>
      <c r="F150" s="41">
        <f t="shared" si="13"/>
        <v>0</v>
      </c>
      <c r="G150" s="22">
        <f t="shared" si="14"/>
        <v>0</v>
      </c>
      <c r="H150" s="45">
        <f t="shared" si="15"/>
        <v>0</v>
      </c>
      <c r="I150" s="42">
        <f t="shared" si="16"/>
        <v>0</v>
      </c>
      <c r="J150" s="30">
        <f t="shared" si="18"/>
        <v>0</v>
      </c>
      <c r="K150" s="216"/>
      <c r="L150" s="27">
        <f t="shared" si="17"/>
        <v>0</v>
      </c>
    </row>
    <row r="151" spans="1:12" x14ac:dyDescent="0.45">
      <c r="A151" s="294"/>
      <c r="B151" s="5" t="s">
        <v>10</v>
      </c>
      <c r="C151" s="2">
        <v>301</v>
      </c>
      <c r="D151" s="1">
        <v>0</v>
      </c>
      <c r="E151">
        <v>0</v>
      </c>
      <c r="F151" s="41">
        <f t="shared" si="13"/>
        <v>0</v>
      </c>
      <c r="G151" s="22">
        <f t="shared" si="14"/>
        <v>0</v>
      </c>
      <c r="H151" s="45">
        <f t="shared" si="15"/>
        <v>0</v>
      </c>
      <c r="I151" s="42">
        <f t="shared" si="16"/>
        <v>0</v>
      </c>
      <c r="J151" s="30">
        <f t="shared" si="18"/>
        <v>0</v>
      </c>
      <c r="K151" s="216"/>
      <c r="L151" s="27">
        <f t="shared" si="17"/>
        <v>0</v>
      </c>
    </row>
    <row r="152" spans="1:12" x14ac:dyDescent="0.45">
      <c r="A152" s="294"/>
      <c r="B152" s="5" t="s">
        <v>10</v>
      </c>
      <c r="C152" s="2">
        <v>302</v>
      </c>
      <c r="D152" s="1">
        <v>0</v>
      </c>
      <c r="E152">
        <v>0</v>
      </c>
      <c r="F152" s="41">
        <f t="shared" si="13"/>
        <v>0</v>
      </c>
      <c r="G152" s="22">
        <f t="shared" si="14"/>
        <v>0</v>
      </c>
      <c r="H152" s="45">
        <f t="shared" si="15"/>
        <v>0</v>
      </c>
      <c r="I152" s="42">
        <f t="shared" si="16"/>
        <v>0</v>
      </c>
      <c r="J152" s="30">
        <f t="shared" si="18"/>
        <v>0</v>
      </c>
      <c r="K152" s="216"/>
      <c r="L152" s="27">
        <f t="shared" si="17"/>
        <v>0</v>
      </c>
    </row>
    <row r="153" spans="1:12" x14ac:dyDescent="0.45">
      <c r="A153" s="294"/>
      <c r="B153" s="5" t="s">
        <v>10</v>
      </c>
      <c r="C153" s="2">
        <v>303</v>
      </c>
      <c r="D153" s="1">
        <v>0</v>
      </c>
      <c r="E153">
        <v>0</v>
      </c>
      <c r="F153" s="41">
        <f t="shared" si="13"/>
        <v>0</v>
      </c>
      <c r="G153" s="22">
        <f t="shared" si="14"/>
        <v>0</v>
      </c>
      <c r="H153" s="45">
        <f t="shared" si="15"/>
        <v>0</v>
      </c>
      <c r="I153" s="42">
        <f t="shared" si="16"/>
        <v>0</v>
      </c>
      <c r="J153" s="30">
        <f t="shared" si="18"/>
        <v>0</v>
      </c>
      <c r="K153" s="216"/>
      <c r="L153" s="27">
        <f>SUM(I153,J153,K153)</f>
        <v>0</v>
      </c>
    </row>
    <row r="154" spans="1:12" x14ac:dyDescent="0.45">
      <c r="A154" s="294"/>
      <c r="B154" s="5" t="s">
        <v>10</v>
      </c>
      <c r="C154" s="2">
        <v>304</v>
      </c>
      <c r="D154" s="1">
        <v>0</v>
      </c>
      <c r="E154">
        <v>0</v>
      </c>
      <c r="F154" s="41">
        <f t="shared" si="13"/>
        <v>0</v>
      </c>
      <c r="G154" s="22">
        <f t="shared" si="14"/>
        <v>0</v>
      </c>
      <c r="H154" s="45">
        <f t="shared" si="15"/>
        <v>0</v>
      </c>
      <c r="I154" s="42">
        <f t="shared" si="16"/>
        <v>0</v>
      </c>
      <c r="J154" s="30">
        <f t="shared" si="18"/>
        <v>0</v>
      </c>
      <c r="K154" s="216"/>
      <c r="L154" s="27">
        <f t="shared" si="17"/>
        <v>0</v>
      </c>
    </row>
    <row r="155" spans="1:12" x14ac:dyDescent="0.45">
      <c r="A155" s="294"/>
      <c r="B155" s="5" t="s">
        <v>10</v>
      </c>
      <c r="C155" s="2">
        <v>401</v>
      </c>
      <c r="D155" s="1">
        <v>0</v>
      </c>
      <c r="E155">
        <v>0</v>
      </c>
      <c r="F155" s="41">
        <f t="shared" si="13"/>
        <v>0</v>
      </c>
      <c r="G155" s="22">
        <f t="shared" si="14"/>
        <v>0</v>
      </c>
      <c r="H155" s="45">
        <f t="shared" si="15"/>
        <v>0</v>
      </c>
      <c r="I155" s="42">
        <f t="shared" si="16"/>
        <v>0</v>
      </c>
      <c r="J155" s="30">
        <f t="shared" si="18"/>
        <v>0</v>
      </c>
      <c r="K155" s="216"/>
      <c r="L155" s="27">
        <f t="shared" si="17"/>
        <v>0</v>
      </c>
    </row>
    <row r="156" spans="1:12" x14ac:dyDescent="0.45">
      <c r="A156" s="294"/>
      <c r="B156" s="5" t="s">
        <v>10</v>
      </c>
      <c r="C156" s="2">
        <v>402</v>
      </c>
      <c r="D156" s="1">
        <v>0</v>
      </c>
      <c r="E156">
        <v>0</v>
      </c>
      <c r="F156" s="41">
        <f t="shared" si="13"/>
        <v>0</v>
      </c>
      <c r="G156" s="22">
        <f t="shared" si="14"/>
        <v>0</v>
      </c>
      <c r="H156" s="45">
        <f t="shared" si="15"/>
        <v>0</v>
      </c>
      <c r="I156" s="42">
        <f t="shared" si="16"/>
        <v>0</v>
      </c>
      <c r="J156" s="30">
        <f t="shared" si="18"/>
        <v>0</v>
      </c>
      <c r="K156" s="216"/>
      <c r="L156" s="27">
        <f t="shared" si="17"/>
        <v>0</v>
      </c>
    </row>
    <row r="157" spans="1:12" x14ac:dyDescent="0.45">
      <c r="A157" s="294"/>
      <c r="B157" s="5" t="s">
        <v>10</v>
      </c>
      <c r="C157" s="2">
        <v>403</v>
      </c>
      <c r="D157" s="1">
        <v>0</v>
      </c>
      <c r="E157">
        <v>0</v>
      </c>
      <c r="F157" s="41">
        <f t="shared" si="13"/>
        <v>0</v>
      </c>
      <c r="G157" s="22">
        <f t="shared" si="14"/>
        <v>0</v>
      </c>
      <c r="H157" s="45">
        <f t="shared" si="15"/>
        <v>0</v>
      </c>
      <c r="I157" s="42">
        <f t="shared" si="16"/>
        <v>0</v>
      </c>
      <c r="J157" s="30">
        <f t="shared" si="18"/>
        <v>0</v>
      </c>
      <c r="K157" s="216"/>
      <c r="L157" s="27">
        <f t="shared" si="17"/>
        <v>0</v>
      </c>
    </row>
    <row r="158" spans="1:12" x14ac:dyDescent="0.45">
      <c r="A158" s="294"/>
      <c r="B158" s="5" t="s">
        <v>10</v>
      </c>
      <c r="C158" s="2">
        <v>404</v>
      </c>
      <c r="D158" s="1">
        <v>0</v>
      </c>
      <c r="E158">
        <v>0</v>
      </c>
      <c r="F158" s="41">
        <f t="shared" si="13"/>
        <v>0</v>
      </c>
      <c r="G158" s="22">
        <f t="shared" si="14"/>
        <v>0</v>
      </c>
      <c r="H158" s="45">
        <f t="shared" si="15"/>
        <v>0</v>
      </c>
      <c r="I158" s="42">
        <f t="shared" si="16"/>
        <v>0</v>
      </c>
      <c r="J158" s="30">
        <f t="shared" si="18"/>
        <v>0</v>
      </c>
      <c r="K158" s="216"/>
      <c r="L158" s="27">
        <f>SUM(I158,J158,K158)</f>
        <v>0</v>
      </c>
    </row>
    <row r="159" spans="1:12" x14ac:dyDescent="0.45">
      <c r="A159" s="294"/>
      <c r="B159" s="5" t="s">
        <v>10</v>
      </c>
      <c r="C159" s="2">
        <v>501</v>
      </c>
      <c r="D159" s="1">
        <v>0</v>
      </c>
      <c r="E159">
        <v>0</v>
      </c>
      <c r="F159" s="41">
        <f>(E159-D159)*0.01</f>
        <v>0</v>
      </c>
      <c r="G159" s="22">
        <f t="shared" si="14"/>
        <v>0</v>
      </c>
      <c r="H159" s="45">
        <f t="shared" si="15"/>
        <v>0</v>
      </c>
      <c r="I159" s="42">
        <f t="shared" si="16"/>
        <v>0</v>
      </c>
      <c r="J159" s="30">
        <f t="shared" si="18"/>
        <v>0</v>
      </c>
      <c r="K159" s="216"/>
      <c r="L159" s="27">
        <f>SUM(I159,J159,K159)</f>
        <v>0</v>
      </c>
    </row>
    <row r="160" spans="1:12" x14ac:dyDescent="0.45">
      <c r="A160" s="294"/>
      <c r="B160" s="5" t="s">
        <v>10</v>
      </c>
      <c r="C160" s="2">
        <v>502</v>
      </c>
      <c r="D160" s="1">
        <v>0</v>
      </c>
      <c r="E160">
        <v>0</v>
      </c>
      <c r="F160" s="41">
        <f t="shared" si="13"/>
        <v>0</v>
      </c>
      <c r="G160" s="22">
        <f t="shared" si="14"/>
        <v>0</v>
      </c>
      <c r="H160" s="45">
        <f t="shared" si="15"/>
        <v>0</v>
      </c>
      <c r="I160" s="42">
        <f t="shared" si="16"/>
        <v>0</v>
      </c>
      <c r="J160" s="30">
        <f t="shared" si="18"/>
        <v>0</v>
      </c>
      <c r="K160" s="216"/>
      <c r="L160" s="27">
        <f t="shared" si="17"/>
        <v>0</v>
      </c>
    </row>
    <row r="161" spans="1:12" x14ac:dyDescent="0.45">
      <c r="A161" s="294"/>
      <c r="B161" s="5" t="s">
        <v>10</v>
      </c>
      <c r="C161" s="2">
        <v>503</v>
      </c>
      <c r="D161" s="1">
        <v>0</v>
      </c>
      <c r="E161">
        <v>0</v>
      </c>
      <c r="F161" s="41">
        <f t="shared" si="13"/>
        <v>0</v>
      </c>
      <c r="G161" s="22">
        <f t="shared" si="14"/>
        <v>0</v>
      </c>
      <c r="H161" s="45">
        <f t="shared" si="15"/>
        <v>0</v>
      </c>
      <c r="I161" s="42">
        <f t="shared" si="16"/>
        <v>0</v>
      </c>
      <c r="J161" s="30">
        <f t="shared" si="18"/>
        <v>0</v>
      </c>
      <c r="K161" s="216"/>
      <c r="L161" s="27">
        <f t="shared" si="17"/>
        <v>0</v>
      </c>
    </row>
    <row r="162" spans="1:12" x14ac:dyDescent="0.45">
      <c r="A162" s="294"/>
      <c r="B162" s="5" t="s">
        <v>10</v>
      </c>
      <c r="C162" s="2">
        <v>504</v>
      </c>
      <c r="D162" s="1">
        <v>0</v>
      </c>
      <c r="E162">
        <v>0</v>
      </c>
      <c r="F162" s="41">
        <f t="shared" si="13"/>
        <v>0</v>
      </c>
      <c r="G162" s="22">
        <f t="shared" si="14"/>
        <v>0</v>
      </c>
      <c r="H162" s="45">
        <f t="shared" si="15"/>
        <v>0</v>
      </c>
      <c r="I162" s="42">
        <f t="shared" si="16"/>
        <v>0</v>
      </c>
      <c r="J162" s="30">
        <f t="shared" si="18"/>
        <v>0</v>
      </c>
      <c r="K162" s="216"/>
      <c r="L162" s="27">
        <f t="shared" si="17"/>
        <v>0</v>
      </c>
    </row>
    <row r="163" spans="1:12" x14ac:dyDescent="0.45">
      <c r="A163" s="293"/>
      <c r="B163" s="5" t="s">
        <v>11</v>
      </c>
      <c r="C163" s="2">
        <v>101</v>
      </c>
      <c r="D163" s="1">
        <v>0</v>
      </c>
      <c r="E163">
        <v>0</v>
      </c>
      <c r="F163" s="41">
        <f t="shared" si="13"/>
        <v>0</v>
      </c>
      <c r="G163" s="22">
        <f t="shared" si="14"/>
        <v>0</v>
      </c>
      <c r="H163" s="45">
        <f t="shared" si="15"/>
        <v>0</v>
      </c>
      <c r="I163" s="42">
        <f t="shared" si="16"/>
        <v>0</v>
      </c>
      <c r="J163" s="30">
        <f t="shared" si="18"/>
        <v>0</v>
      </c>
      <c r="K163" s="216"/>
      <c r="L163" s="27">
        <f t="shared" si="17"/>
        <v>0</v>
      </c>
    </row>
    <row r="164" spans="1:12" x14ac:dyDescent="0.45">
      <c r="A164" s="293"/>
      <c r="B164" s="5" t="s">
        <v>11</v>
      </c>
      <c r="C164" s="2">
        <v>102</v>
      </c>
      <c r="D164" s="1">
        <v>0</v>
      </c>
      <c r="E164">
        <v>0</v>
      </c>
      <c r="F164" s="41">
        <f t="shared" si="13"/>
        <v>0</v>
      </c>
      <c r="G164" s="22">
        <f t="shared" si="14"/>
        <v>0</v>
      </c>
      <c r="H164" s="45">
        <f t="shared" si="15"/>
        <v>0</v>
      </c>
      <c r="I164" s="42">
        <f t="shared" si="16"/>
        <v>0</v>
      </c>
      <c r="J164" s="30">
        <f t="shared" si="18"/>
        <v>0</v>
      </c>
      <c r="K164" s="216"/>
      <c r="L164" s="27">
        <f t="shared" si="17"/>
        <v>0</v>
      </c>
    </row>
    <row r="165" spans="1:12" x14ac:dyDescent="0.45">
      <c r="A165" s="293"/>
      <c r="B165" s="5" t="s">
        <v>11</v>
      </c>
      <c r="C165" s="2">
        <v>103</v>
      </c>
      <c r="D165" s="1">
        <v>0</v>
      </c>
      <c r="E165">
        <v>0</v>
      </c>
      <c r="F165" s="41">
        <f t="shared" si="13"/>
        <v>0</v>
      </c>
      <c r="G165" s="22">
        <f t="shared" si="14"/>
        <v>0</v>
      </c>
      <c r="H165" s="45">
        <f t="shared" si="15"/>
        <v>0</v>
      </c>
      <c r="I165" s="42">
        <f t="shared" si="16"/>
        <v>0</v>
      </c>
      <c r="J165" s="30">
        <f t="shared" si="18"/>
        <v>0</v>
      </c>
      <c r="K165" s="216"/>
      <c r="L165" s="27">
        <f t="shared" si="17"/>
        <v>0</v>
      </c>
    </row>
    <row r="166" spans="1:12" x14ac:dyDescent="0.45">
      <c r="A166" s="293"/>
      <c r="B166" s="5" t="s">
        <v>11</v>
      </c>
      <c r="C166" s="2">
        <v>104</v>
      </c>
      <c r="D166" s="1">
        <v>0</v>
      </c>
      <c r="E166">
        <v>0</v>
      </c>
      <c r="F166" s="41">
        <f t="shared" si="13"/>
        <v>0</v>
      </c>
      <c r="G166" s="22">
        <f t="shared" si="14"/>
        <v>0</v>
      </c>
      <c r="H166" s="45">
        <f t="shared" si="15"/>
        <v>0</v>
      </c>
      <c r="I166" s="42">
        <f t="shared" si="16"/>
        <v>0</v>
      </c>
      <c r="J166" s="30">
        <f t="shared" si="18"/>
        <v>0</v>
      </c>
      <c r="K166" s="216"/>
      <c r="L166" s="27">
        <f t="shared" si="17"/>
        <v>0</v>
      </c>
    </row>
    <row r="167" spans="1:12" x14ac:dyDescent="0.45">
      <c r="A167" s="293"/>
      <c r="B167" s="5" t="s">
        <v>11</v>
      </c>
      <c r="C167" s="2">
        <v>201</v>
      </c>
      <c r="D167" s="1">
        <v>0</v>
      </c>
      <c r="E167">
        <v>0</v>
      </c>
      <c r="F167" s="41">
        <f t="shared" si="13"/>
        <v>0</v>
      </c>
      <c r="G167" s="22">
        <f t="shared" si="14"/>
        <v>0</v>
      </c>
      <c r="H167" s="45">
        <f t="shared" si="15"/>
        <v>0</v>
      </c>
      <c r="I167" s="42">
        <f t="shared" si="16"/>
        <v>0</v>
      </c>
      <c r="J167" s="30">
        <f t="shared" si="18"/>
        <v>0</v>
      </c>
      <c r="K167" s="216"/>
      <c r="L167" s="27">
        <f t="shared" si="17"/>
        <v>0</v>
      </c>
    </row>
    <row r="168" spans="1:12" x14ac:dyDescent="0.45">
      <c r="A168" s="293"/>
      <c r="B168" s="5" t="s">
        <v>11</v>
      </c>
      <c r="C168" s="2">
        <v>202</v>
      </c>
      <c r="D168" s="1">
        <v>0</v>
      </c>
      <c r="E168">
        <v>0</v>
      </c>
      <c r="F168" s="41">
        <f t="shared" si="13"/>
        <v>0</v>
      </c>
      <c r="G168" s="22">
        <f t="shared" si="14"/>
        <v>0</v>
      </c>
      <c r="H168" s="45">
        <f t="shared" si="15"/>
        <v>0</v>
      </c>
      <c r="I168" s="42">
        <f t="shared" si="16"/>
        <v>0</v>
      </c>
      <c r="J168" s="30">
        <f t="shared" si="18"/>
        <v>0</v>
      </c>
      <c r="K168" s="216"/>
      <c r="L168" s="27">
        <f t="shared" si="17"/>
        <v>0</v>
      </c>
    </row>
    <row r="169" spans="1:12" x14ac:dyDescent="0.45">
      <c r="A169" s="293"/>
      <c r="B169" s="5" t="s">
        <v>11</v>
      </c>
      <c r="C169" s="2">
        <v>203</v>
      </c>
      <c r="D169" s="1">
        <v>0</v>
      </c>
      <c r="E169">
        <v>0</v>
      </c>
      <c r="F169" s="41">
        <f t="shared" si="13"/>
        <v>0</v>
      </c>
      <c r="G169" s="22">
        <f t="shared" si="14"/>
        <v>0</v>
      </c>
      <c r="H169" s="45">
        <f t="shared" si="15"/>
        <v>0</v>
      </c>
      <c r="I169" s="42">
        <f t="shared" si="16"/>
        <v>0</v>
      </c>
      <c r="J169" s="30">
        <f t="shared" si="18"/>
        <v>0</v>
      </c>
      <c r="K169" s="216"/>
      <c r="L169" s="27">
        <f t="shared" si="17"/>
        <v>0</v>
      </c>
    </row>
    <row r="170" spans="1:12" x14ac:dyDescent="0.45">
      <c r="A170" s="293"/>
      <c r="B170" s="5" t="s">
        <v>11</v>
      </c>
      <c r="C170" s="2">
        <v>204</v>
      </c>
      <c r="D170" s="1">
        <v>0</v>
      </c>
      <c r="E170">
        <v>0</v>
      </c>
      <c r="F170" s="41">
        <f t="shared" si="13"/>
        <v>0</v>
      </c>
      <c r="G170" s="22">
        <f t="shared" si="14"/>
        <v>0</v>
      </c>
      <c r="H170" s="45">
        <f t="shared" si="15"/>
        <v>0</v>
      </c>
      <c r="I170" s="42">
        <f t="shared" si="16"/>
        <v>0</v>
      </c>
      <c r="J170" s="30">
        <f t="shared" si="18"/>
        <v>0</v>
      </c>
      <c r="K170" s="216"/>
      <c r="L170" s="27">
        <f t="shared" si="17"/>
        <v>0</v>
      </c>
    </row>
    <row r="171" spans="1:12" x14ac:dyDescent="0.45">
      <c r="A171" s="293"/>
      <c r="B171" s="5" t="s">
        <v>11</v>
      </c>
      <c r="C171" s="2">
        <v>301</v>
      </c>
      <c r="D171" s="1">
        <v>0</v>
      </c>
      <c r="E171">
        <v>0</v>
      </c>
      <c r="F171" s="41">
        <f t="shared" si="13"/>
        <v>0</v>
      </c>
      <c r="G171" s="22">
        <f t="shared" si="14"/>
        <v>0</v>
      </c>
      <c r="H171" s="45">
        <f t="shared" si="15"/>
        <v>0</v>
      </c>
      <c r="I171" s="42">
        <f t="shared" si="16"/>
        <v>0</v>
      </c>
      <c r="J171" s="30">
        <f t="shared" si="18"/>
        <v>0</v>
      </c>
      <c r="K171" s="216"/>
      <c r="L171" s="27">
        <f t="shared" si="17"/>
        <v>0</v>
      </c>
    </row>
    <row r="172" spans="1:12" x14ac:dyDescent="0.45">
      <c r="A172" s="293"/>
      <c r="B172" s="5" t="s">
        <v>11</v>
      </c>
      <c r="C172" s="2">
        <v>302</v>
      </c>
      <c r="D172" s="1">
        <v>0</v>
      </c>
      <c r="E172">
        <v>0</v>
      </c>
      <c r="F172" s="41">
        <f t="shared" si="13"/>
        <v>0</v>
      </c>
      <c r="G172" s="22">
        <f t="shared" si="14"/>
        <v>0</v>
      </c>
      <c r="H172" s="45">
        <f t="shared" si="15"/>
        <v>0</v>
      </c>
      <c r="I172" s="42">
        <f t="shared" si="16"/>
        <v>0</v>
      </c>
      <c r="J172" s="30">
        <f t="shared" si="18"/>
        <v>0</v>
      </c>
      <c r="K172" s="216"/>
      <c r="L172" s="27">
        <f t="shared" si="17"/>
        <v>0</v>
      </c>
    </row>
    <row r="173" spans="1:12" x14ac:dyDescent="0.45">
      <c r="A173" s="293"/>
      <c r="B173" s="5" t="s">
        <v>11</v>
      </c>
      <c r="C173" s="2">
        <v>303</v>
      </c>
      <c r="D173" s="1">
        <v>0</v>
      </c>
      <c r="E173">
        <v>0</v>
      </c>
      <c r="F173" s="41">
        <f t="shared" si="13"/>
        <v>0</v>
      </c>
      <c r="G173" s="22">
        <f t="shared" si="14"/>
        <v>0</v>
      </c>
      <c r="H173" s="45">
        <f t="shared" si="15"/>
        <v>0</v>
      </c>
      <c r="I173" s="42">
        <f t="shared" si="16"/>
        <v>0</v>
      </c>
      <c r="J173" s="30">
        <f t="shared" si="18"/>
        <v>0</v>
      </c>
      <c r="K173" s="216"/>
      <c r="L173" s="27">
        <f t="shared" si="17"/>
        <v>0</v>
      </c>
    </row>
    <row r="174" spans="1:12" x14ac:dyDescent="0.45">
      <c r="A174" s="293"/>
      <c r="B174" s="5" t="s">
        <v>11</v>
      </c>
      <c r="C174" s="2">
        <v>304</v>
      </c>
      <c r="D174" s="1">
        <v>0</v>
      </c>
      <c r="E174">
        <v>0</v>
      </c>
      <c r="F174" s="41">
        <f t="shared" si="13"/>
        <v>0</v>
      </c>
      <c r="G174" s="22">
        <f t="shared" si="14"/>
        <v>0</v>
      </c>
      <c r="H174" s="45">
        <f t="shared" si="15"/>
        <v>0</v>
      </c>
      <c r="I174" s="42">
        <f t="shared" si="16"/>
        <v>0</v>
      </c>
      <c r="J174" s="30">
        <f t="shared" si="18"/>
        <v>0</v>
      </c>
      <c r="K174" s="216"/>
      <c r="L174" s="27">
        <f t="shared" si="17"/>
        <v>0</v>
      </c>
    </row>
    <row r="175" spans="1:12" x14ac:dyDescent="0.45">
      <c r="A175" s="293"/>
      <c r="B175" s="5" t="s">
        <v>11</v>
      </c>
      <c r="C175" s="2">
        <v>401</v>
      </c>
      <c r="D175" s="1">
        <v>0</v>
      </c>
      <c r="E175">
        <v>0</v>
      </c>
      <c r="F175" s="41">
        <f t="shared" si="13"/>
        <v>0</v>
      </c>
      <c r="G175" s="22">
        <f t="shared" si="14"/>
        <v>0</v>
      </c>
      <c r="H175" s="45">
        <f t="shared" si="15"/>
        <v>0</v>
      </c>
      <c r="I175" s="42">
        <f t="shared" si="16"/>
        <v>0</v>
      </c>
      <c r="J175" s="30">
        <f t="shared" si="18"/>
        <v>0</v>
      </c>
      <c r="K175" s="216"/>
      <c r="L175" s="27">
        <f t="shared" si="17"/>
        <v>0</v>
      </c>
    </row>
    <row r="176" spans="1:12" x14ac:dyDescent="0.45">
      <c r="A176" s="293"/>
      <c r="B176" s="5" t="s">
        <v>11</v>
      </c>
      <c r="C176" s="2">
        <v>402</v>
      </c>
      <c r="D176" s="1">
        <v>0</v>
      </c>
      <c r="E176">
        <v>0</v>
      </c>
      <c r="F176" s="41">
        <f t="shared" si="13"/>
        <v>0</v>
      </c>
      <c r="G176" s="22">
        <f t="shared" si="14"/>
        <v>0</v>
      </c>
      <c r="H176" s="45">
        <f t="shared" si="15"/>
        <v>0</v>
      </c>
      <c r="I176" s="42">
        <f t="shared" si="16"/>
        <v>0</v>
      </c>
      <c r="J176" s="30">
        <f t="shared" si="18"/>
        <v>0</v>
      </c>
      <c r="K176" s="216"/>
      <c r="L176" s="27">
        <f t="shared" si="17"/>
        <v>0</v>
      </c>
    </row>
    <row r="177" spans="1:12" x14ac:dyDescent="0.45">
      <c r="A177" s="293"/>
      <c r="B177" s="5" t="s">
        <v>11</v>
      </c>
      <c r="C177" s="2">
        <v>403</v>
      </c>
      <c r="D177" s="1">
        <v>0</v>
      </c>
      <c r="E177">
        <v>0</v>
      </c>
      <c r="F177" s="41">
        <f t="shared" si="13"/>
        <v>0</v>
      </c>
      <c r="G177" s="22">
        <f t="shared" si="14"/>
        <v>0</v>
      </c>
      <c r="H177" s="45">
        <f t="shared" si="15"/>
        <v>0</v>
      </c>
      <c r="I177" s="42">
        <f t="shared" si="16"/>
        <v>0</v>
      </c>
      <c r="J177" s="30">
        <f t="shared" si="18"/>
        <v>0</v>
      </c>
      <c r="K177" s="216"/>
      <c r="L177" s="27">
        <f t="shared" si="17"/>
        <v>0</v>
      </c>
    </row>
    <row r="178" spans="1:12" x14ac:dyDescent="0.45">
      <c r="A178" s="293"/>
      <c r="B178" s="5" t="s">
        <v>11</v>
      </c>
      <c r="C178" s="2">
        <v>404</v>
      </c>
      <c r="D178" s="1">
        <v>0</v>
      </c>
      <c r="E178">
        <v>0</v>
      </c>
      <c r="F178" s="41">
        <f t="shared" si="13"/>
        <v>0</v>
      </c>
      <c r="G178" s="22">
        <f t="shared" si="14"/>
        <v>0</v>
      </c>
      <c r="H178" s="45">
        <f t="shared" si="15"/>
        <v>0</v>
      </c>
      <c r="I178" s="42">
        <f t="shared" si="16"/>
        <v>0</v>
      </c>
      <c r="J178" s="30">
        <f t="shared" si="18"/>
        <v>0</v>
      </c>
      <c r="K178" s="216"/>
      <c r="L178" s="27">
        <f t="shared" si="17"/>
        <v>0</v>
      </c>
    </row>
    <row r="179" spans="1:12" x14ac:dyDescent="0.45">
      <c r="A179" s="293"/>
      <c r="B179" s="5" t="s">
        <v>11</v>
      </c>
      <c r="C179" s="2">
        <v>501</v>
      </c>
      <c r="D179" s="1">
        <v>0</v>
      </c>
      <c r="E179">
        <v>0</v>
      </c>
      <c r="F179" s="41">
        <f t="shared" si="13"/>
        <v>0</v>
      </c>
      <c r="G179" s="22">
        <f t="shared" si="14"/>
        <v>0</v>
      </c>
      <c r="H179" s="45">
        <f t="shared" si="15"/>
        <v>0</v>
      </c>
      <c r="I179" s="42">
        <f t="shared" si="16"/>
        <v>0</v>
      </c>
      <c r="J179" s="30">
        <f t="shared" si="18"/>
        <v>0</v>
      </c>
      <c r="K179" s="216"/>
      <c r="L179" s="27">
        <f t="shared" si="17"/>
        <v>0</v>
      </c>
    </row>
    <row r="180" spans="1:12" x14ac:dyDescent="0.45">
      <c r="A180" s="293"/>
      <c r="B180" s="5" t="s">
        <v>11</v>
      </c>
      <c r="C180" s="2">
        <v>502</v>
      </c>
      <c r="D180" s="1">
        <v>0</v>
      </c>
      <c r="E180">
        <v>0</v>
      </c>
      <c r="F180" s="41">
        <f t="shared" si="13"/>
        <v>0</v>
      </c>
      <c r="G180" s="22">
        <f t="shared" si="14"/>
        <v>0</v>
      </c>
      <c r="H180" s="45">
        <f t="shared" si="15"/>
        <v>0</v>
      </c>
      <c r="I180" s="42">
        <f t="shared" si="16"/>
        <v>0</v>
      </c>
      <c r="J180" s="30">
        <f t="shared" si="18"/>
        <v>0</v>
      </c>
      <c r="K180" s="216"/>
      <c r="L180" s="27">
        <f t="shared" si="17"/>
        <v>0</v>
      </c>
    </row>
    <row r="181" spans="1:12" x14ac:dyDescent="0.45">
      <c r="A181" s="293"/>
      <c r="B181" s="5" t="s">
        <v>11</v>
      </c>
      <c r="C181" s="2">
        <v>503</v>
      </c>
      <c r="D181" s="1">
        <v>0</v>
      </c>
      <c r="E181">
        <v>0</v>
      </c>
      <c r="F181" s="41">
        <f t="shared" si="13"/>
        <v>0</v>
      </c>
      <c r="G181" s="22">
        <f t="shared" si="14"/>
        <v>0</v>
      </c>
      <c r="H181" s="45">
        <f t="shared" si="15"/>
        <v>0</v>
      </c>
      <c r="I181" s="42">
        <f t="shared" si="16"/>
        <v>0</v>
      </c>
      <c r="J181" s="30">
        <f t="shared" si="18"/>
        <v>0</v>
      </c>
      <c r="K181" s="216"/>
      <c r="L181" s="27">
        <f t="shared" si="17"/>
        <v>0</v>
      </c>
    </row>
    <row r="182" spans="1:12" x14ac:dyDescent="0.45">
      <c r="A182" s="293"/>
      <c r="B182" s="5" t="s">
        <v>11</v>
      </c>
      <c r="C182" s="2">
        <v>504</v>
      </c>
      <c r="D182" s="1">
        <v>0</v>
      </c>
      <c r="E182">
        <v>0</v>
      </c>
      <c r="F182" s="41">
        <f>(E182-D182)*$N$1</f>
        <v>0</v>
      </c>
      <c r="G182" s="22">
        <f t="shared" si="14"/>
        <v>0</v>
      </c>
      <c r="H182" s="45">
        <f t="shared" si="15"/>
        <v>0</v>
      </c>
      <c r="I182" s="42">
        <f t="shared" si="16"/>
        <v>0</v>
      </c>
      <c r="J182" s="30">
        <f t="shared" si="18"/>
        <v>0</v>
      </c>
      <c r="K182" s="216"/>
      <c r="L182" s="27">
        <f t="shared" si="17"/>
        <v>0</v>
      </c>
    </row>
    <row r="183" spans="1:12" ht="15" customHeight="1" x14ac:dyDescent="0.45">
      <c r="F183" s="27">
        <f>SUM(F3:F182)</f>
        <v>-1E-4</v>
      </c>
      <c r="G183" s="22">
        <f>MMULT($G$1,1/$F$183)*F183</f>
        <v>0</v>
      </c>
      <c r="H183" s="45">
        <f>SUM(H3:H182)</f>
        <v>0</v>
      </c>
      <c r="I183" s="42">
        <f>SUM(G183,H183)</f>
        <v>0</v>
      </c>
    </row>
    <row r="184" spans="1:12" ht="15" customHeight="1" x14ac:dyDescent="0.45">
      <c r="F184" t="s">
        <v>12</v>
      </c>
      <c r="I184" s="109">
        <f>SUM(-E190,I1)</f>
        <v>0</v>
      </c>
    </row>
    <row r="185" spans="1:12" ht="15" customHeight="1" x14ac:dyDescent="0.45"/>
    <row r="186" spans="1:12" ht="18" x14ac:dyDescent="0.55000000000000004">
      <c r="D186" s="295" t="s">
        <v>274</v>
      </c>
      <c r="E186" s="295"/>
      <c r="F186" s="295"/>
    </row>
    <row r="187" spans="1:12" ht="15" customHeight="1" x14ac:dyDescent="0.45">
      <c r="D187" s="54" t="s">
        <v>72</v>
      </c>
      <c r="E187" s="153" t="s">
        <v>275</v>
      </c>
      <c r="F187" s="54" t="s">
        <v>69</v>
      </c>
    </row>
    <row r="188" spans="1:12" ht="15" customHeight="1" x14ac:dyDescent="0.45">
      <c r="D188" s="46">
        <v>6244656</v>
      </c>
      <c r="E188" s="87">
        <v>0</v>
      </c>
      <c r="F188" s="93">
        <v>0.1</v>
      </c>
      <c r="G188" s="92">
        <f>MMULT(E188,1/F188)</f>
        <v>0</v>
      </c>
      <c r="H188" s="20"/>
    </row>
    <row r="189" spans="1:12" ht="15" customHeight="1" thickBot="1" x14ac:dyDescent="0.5">
      <c r="D189" s="46">
        <v>6244619</v>
      </c>
      <c r="E189" s="88">
        <v>0</v>
      </c>
      <c r="F189" s="94">
        <v>0.1</v>
      </c>
      <c r="G189" s="92">
        <f>MMULT(E189,1/F189)</f>
        <v>0</v>
      </c>
      <c r="H189" s="156"/>
    </row>
    <row r="190" spans="1:12" ht="15" customHeight="1" thickBot="1" x14ac:dyDescent="0.5">
      <c r="D190" s="6" t="s">
        <v>33</v>
      </c>
      <c r="E190" s="48">
        <f>SUM(E188:E189)</f>
        <v>0</v>
      </c>
      <c r="F190" s="95">
        <f>SUM(F188:F189)</f>
        <v>0.2</v>
      </c>
      <c r="H190" s="61"/>
    </row>
    <row r="191" spans="1:12" ht="15" customHeight="1" x14ac:dyDescent="0.45">
      <c r="H191" s="61"/>
    </row>
    <row r="192" spans="1:12" ht="15" customHeight="1" x14ac:dyDescent="0.45">
      <c r="D192" s="290" t="s">
        <v>69</v>
      </c>
      <c r="E192" s="290"/>
      <c r="F192" s="49">
        <f>SUM(F190)</f>
        <v>0.2</v>
      </c>
      <c r="G192" s="160">
        <f>MMULT(E190,1/F190)</f>
        <v>0</v>
      </c>
      <c r="H192" s="159" t="s">
        <v>12</v>
      </c>
      <c r="I192" s="161" cm="1">
        <f t="array" ref="I192">MMULT(E190,1/F190)</f>
        <v>0</v>
      </c>
    </row>
    <row r="193" spans="4:8" ht="15" customHeight="1" x14ac:dyDescent="0.45">
      <c r="D193" s="291" t="s">
        <v>271</v>
      </c>
      <c r="E193" s="292"/>
      <c r="F193" s="49">
        <f>SUM(F183)</f>
        <v>-1E-4</v>
      </c>
      <c r="G193" s="27">
        <f>MMULT(F193,G192)</f>
        <v>0</v>
      </c>
      <c r="H193" s="61"/>
    </row>
    <row r="194" spans="4:8" ht="15" customHeight="1" thickBot="1" x14ac:dyDescent="0.5">
      <c r="D194" s="291" t="s">
        <v>270</v>
      </c>
      <c r="E194" s="292"/>
      <c r="F194" s="49">
        <f>SUM(F192,-F193)</f>
        <v>0.2001</v>
      </c>
      <c r="G194" s="162">
        <f>MMULT(F194,G192)</f>
        <v>0</v>
      </c>
      <c r="H194" s="61"/>
    </row>
    <row r="195" spans="4:8" ht="15" customHeight="1" thickBot="1" x14ac:dyDescent="0.5">
      <c r="F195" s="7"/>
      <c r="G195" s="48">
        <f>SUM(G193:G194)</f>
        <v>0</v>
      </c>
    </row>
    <row r="196" spans="4:8" ht="15" customHeight="1" x14ac:dyDescent="0.45">
      <c r="F196" s="7"/>
    </row>
    <row r="197" spans="4:8" ht="15" customHeight="1" x14ac:dyDescent="0.45">
      <c r="F197" s="7"/>
    </row>
    <row r="198" spans="4:8" ht="15" customHeight="1" x14ac:dyDescent="0.45">
      <c r="D198" t="s">
        <v>70</v>
      </c>
      <c r="F198" s="20">
        <f>MAX(F3:F182)</f>
        <v>0</v>
      </c>
      <c r="G198" s="20">
        <f>MAX(I3:I182)</f>
        <v>0</v>
      </c>
    </row>
    <row r="199" spans="4:8" ht="15" customHeight="1" x14ac:dyDescent="0.45">
      <c r="D199" t="s">
        <v>71</v>
      </c>
      <c r="F199" s="20">
        <f>MIN(F3:F182)</f>
        <v>-1E-4</v>
      </c>
      <c r="G199" s="20">
        <f>MIN(I3:I182)</f>
        <v>0</v>
      </c>
    </row>
    <row r="200" spans="4:8" ht="15" customHeight="1" x14ac:dyDescent="0.45">
      <c r="D200" t="s">
        <v>265</v>
      </c>
      <c r="F200" s="92">
        <f>AVERAGE(F3:F182)</f>
        <v>-5.5555555555555562E-7</v>
      </c>
      <c r="G200" s="92">
        <f>AVERAGE(G3:G182)</f>
        <v>0</v>
      </c>
    </row>
    <row r="201" spans="4:8" ht="15" customHeight="1" x14ac:dyDescent="0.45">
      <c r="D201" t="s">
        <v>273</v>
      </c>
      <c r="F201" s="92">
        <f>AVERAGE(F199,F198)</f>
        <v>-5.0000000000000002E-5</v>
      </c>
      <c r="G201" t="s">
        <v>12</v>
      </c>
    </row>
    <row r="202" spans="4:8" ht="15.75" customHeight="1" x14ac:dyDescent="0.45"/>
    <row r="203" spans="4:8" ht="15" customHeight="1" x14ac:dyDescent="0.45"/>
    <row r="204" spans="4:8" ht="15" customHeight="1" x14ac:dyDescent="0.45"/>
    <row r="205" spans="4:8" ht="15" customHeight="1" x14ac:dyDescent="0.45"/>
    <row r="206" spans="4:8" ht="15" customHeight="1" x14ac:dyDescent="0.45"/>
    <row r="207" spans="4:8" ht="15" customHeight="1" x14ac:dyDescent="0.45"/>
    <row r="208" spans="4:8" ht="15" customHeight="1" x14ac:dyDescent="0.45"/>
    <row r="209" ht="15" customHeight="1" x14ac:dyDescent="0.45"/>
    <row r="210" ht="15" customHeight="1" x14ac:dyDescent="0.45"/>
    <row r="211" ht="15" customHeight="1" x14ac:dyDescent="0.45"/>
    <row r="212" ht="15" customHeight="1" x14ac:dyDescent="0.45"/>
    <row r="213" ht="15" customHeight="1" x14ac:dyDescent="0.45"/>
    <row r="214" ht="15" customHeight="1" x14ac:dyDescent="0.45"/>
    <row r="215" ht="15" customHeight="1" x14ac:dyDescent="0.45"/>
    <row r="216" ht="15" customHeight="1" x14ac:dyDescent="0.45"/>
    <row r="217" ht="15" customHeight="1" x14ac:dyDescent="0.45"/>
    <row r="218" ht="15" customHeight="1" x14ac:dyDescent="0.45"/>
    <row r="219" ht="15" customHeight="1" x14ac:dyDescent="0.45"/>
    <row r="220" ht="15" customHeight="1" x14ac:dyDescent="0.45"/>
    <row r="221" ht="15" customHeight="1" x14ac:dyDescent="0.45"/>
    <row r="222" ht="15.75" customHeight="1" x14ac:dyDescent="0.45"/>
  </sheetData>
  <mergeCells count="15">
    <mergeCell ref="D192:E192"/>
    <mergeCell ref="D193:E193"/>
    <mergeCell ref="D194:E194"/>
    <mergeCell ref="A83:A102"/>
    <mergeCell ref="A103:A122"/>
    <mergeCell ref="A123:A142"/>
    <mergeCell ref="A143:A162"/>
    <mergeCell ref="A163:A182"/>
    <mergeCell ref="D186:F186"/>
    <mergeCell ref="A63:A82"/>
    <mergeCell ref="D1:E1"/>
    <mergeCell ref="I1:J1"/>
    <mergeCell ref="A3:A22"/>
    <mergeCell ref="A23:A42"/>
    <mergeCell ref="A43:A62"/>
  </mergeCells>
  <pageMargins left="0.7" right="0.7" top="0.75" bottom="0.75" header="0.3" footer="0.3"/>
  <pageSetup paperSize="9" orientation="portrait" horizontalDpi="4294967293" verticalDpi="4294967293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20C63-06F6-4E17-8F89-F140067405C2}">
  <dimension ref="A1:O222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E16" sqref="E16"/>
    </sheetView>
  </sheetViews>
  <sheetFormatPr baseColWidth="10" defaultRowHeight="14.25" x14ac:dyDescent="0.45"/>
  <cols>
    <col min="1" max="1" width="4.1328125" customWidth="1"/>
    <col min="2" max="2" width="5.3984375" style="6" bestFit="1" customWidth="1"/>
    <col min="3" max="3" width="6.265625" bestFit="1" customWidth="1"/>
    <col min="4" max="5" width="10" customWidth="1"/>
    <col min="6" max="6" width="11.1328125" customWidth="1"/>
    <col min="7" max="7" width="12.59765625" customWidth="1"/>
    <col min="8" max="8" width="13.3984375" customWidth="1"/>
    <col min="9" max="9" width="12.86328125" style="20" bestFit="1" customWidth="1"/>
    <col min="10" max="10" width="12.86328125" customWidth="1"/>
    <col min="11" max="11" width="7.73046875" bestFit="1" customWidth="1"/>
    <col min="12" max="12" width="13.265625" customWidth="1"/>
  </cols>
  <sheetData>
    <row r="1" spans="1:15" ht="21" customHeight="1" x14ac:dyDescent="0.45">
      <c r="D1" s="296" t="s">
        <v>280</v>
      </c>
      <c r="E1" s="296"/>
      <c r="F1" s="53" t="s">
        <v>2</v>
      </c>
      <c r="G1" s="27">
        <f>SUM(G193)</f>
        <v>0</v>
      </c>
      <c r="H1" s="27">
        <f>SUM(G194)</f>
        <v>0</v>
      </c>
      <c r="I1" s="297">
        <f>SUM(G1:H1)</f>
        <v>0</v>
      </c>
      <c r="J1" s="298"/>
      <c r="K1" s="4" t="s">
        <v>12</v>
      </c>
      <c r="L1" s="4"/>
      <c r="N1">
        <v>1E-3</v>
      </c>
    </row>
    <row r="2" spans="1:15" ht="46.5" customHeight="1" x14ac:dyDescent="0.45">
      <c r="B2" s="43" t="s">
        <v>0</v>
      </c>
      <c r="C2" s="44" t="s">
        <v>1</v>
      </c>
      <c r="D2" s="3">
        <v>43961</v>
      </c>
      <c r="E2" s="3">
        <v>43992</v>
      </c>
      <c r="F2" s="50" t="s">
        <v>68</v>
      </c>
      <c r="G2" s="51" t="s">
        <v>276</v>
      </c>
      <c r="H2" s="52" t="s">
        <v>277</v>
      </c>
      <c r="I2" s="21" t="s">
        <v>278</v>
      </c>
      <c r="J2" s="28" t="s">
        <v>335</v>
      </c>
      <c r="K2" s="28" t="s">
        <v>266</v>
      </c>
      <c r="L2" s="28" t="s">
        <v>279</v>
      </c>
      <c r="N2" t="s">
        <v>12</v>
      </c>
    </row>
    <row r="3" spans="1:15" ht="15" customHeight="1" x14ac:dyDescent="0.45">
      <c r="A3" s="293"/>
      <c r="B3" s="5" t="s">
        <v>3</v>
      </c>
      <c r="C3" s="2">
        <v>101</v>
      </c>
      <c r="D3" s="1">
        <v>0.1</v>
      </c>
      <c r="E3" s="1">
        <v>0</v>
      </c>
      <c r="F3" s="41">
        <f>(E3-D3)*$N$1</f>
        <v>-1E-4</v>
      </c>
      <c r="G3" s="22">
        <f>MMULT($G$1,1/$F$183)*F3</f>
        <v>0</v>
      </c>
      <c r="H3" s="45">
        <f>MMULT($H$1,1/180)</f>
        <v>0</v>
      </c>
      <c r="I3" s="42">
        <f>SUM(G3,H3)</f>
        <v>0</v>
      </c>
      <c r="J3" s="30">
        <v>0</v>
      </c>
      <c r="K3" s="216"/>
      <c r="L3" s="27">
        <f>SUM(I3,J3,K3)</f>
        <v>0</v>
      </c>
      <c r="N3" t="s">
        <v>12</v>
      </c>
    </row>
    <row r="4" spans="1:15" ht="15" customHeight="1" x14ac:dyDescent="0.45">
      <c r="A4" s="293"/>
      <c r="B4" s="5" t="s">
        <v>3</v>
      </c>
      <c r="C4" s="2">
        <v>102</v>
      </c>
      <c r="D4" s="1">
        <v>0</v>
      </c>
      <c r="E4" s="1">
        <v>0</v>
      </c>
      <c r="F4" s="41">
        <f t="shared" ref="F4:F67" si="0">(E4-D4)*$N$1</f>
        <v>0</v>
      </c>
      <c r="G4" s="22">
        <f t="shared" ref="G4:G67" si="1">MMULT($G$1,1/$F$183)*F4</f>
        <v>0</v>
      </c>
      <c r="H4" s="45">
        <f t="shared" ref="H4:H67" si="2">MMULT($H$1,1/180)</f>
        <v>0</v>
      </c>
      <c r="I4" s="42">
        <f t="shared" ref="I4:I67" si="3">SUM(G4,H4)</f>
        <v>0</v>
      </c>
      <c r="J4" s="30">
        <f>SUM($J$3)</f>
        <v>0</v>
      </c>
      <c r="K4" s="216"/>
      <c r="L4" s="27">
        <f t="shared" ref="L4:L68" si="4">SUM(I4,J4,K4)</f>
        <v>0</v>
      </c>
      <c r="N4" t="s">
        <v>12</v>
      </c>
    </row>
    <row r="5" spans="1:15" ht="15" customHeight="1" x14ac:dyDescent="0.45">
      <c r="A5" s="293"/>
      <c r="B5" s="5" t="s">
        <v>3</v>
      </c>
      <c r="C5" s="2">
        <v>103</v>
      </c>
      <c r="D5" s="1">
        <v>0</v>
      </c>
      <c r="E5" s="1">
        <v>0</v>
      </c>
      <c r="F5" s="41">
        <f t="shared" si="0"/>
        <v>0</v>
      </c>
      <c r="G5" s="22">
        <f t="shared" si="1"/>
        <v>0</v>
      </c>
      <c r="H5" s="45">
        <f t="shared" si="2"/>
        <v>0</v>
      </c>
      <c r="I5" s="42">
        <f t="shared" si="3"/>
        <v>0</v>
      </c>
      <c r="J5" s="30">
        <f t="shared" ref="J5:J68" si="5">SUM($J$3)</f>
        <v>0</v>
      </c>
      <c r="K5" s="216"/>
      <c r="L5" s="27">
        <f t="shared" si="4"/>
        <v>0</v>
      </c>
      <c r="N5" t="s">
        <v>12</v>
      </c>
    </row>
    <row r="6" spans="1:15" ht="15" customHeight="1" x14ac:dyDescent="0.45">
      <c r="A6" s="293"/>
      <c r="B6" s="5" t="s">
        <v>3</v>
      </c>
      <c r="C6" s="2">
        <v>104</v>
      </c>
      <c r="D6" s="1">
        <v>0</v>
      </c>
      <c r="E6" s="1">
        <v>0</v>
      </c>
      <c r="F6" s="41">
        <f t="shared" si="0"/>
        <v>0</v>
      </c>
      <c r="G6" s="22">
        <f t="shared" si="1"/>
        <v>0</v>
      </c>
      <c r="H6" s="45">
        <f t="shared" si="2"/>
        <v>0</v>
      </c>
      <c r="I6" s="42">
        <f t="shared" si="3"/>
        <v>0</v>
      </c>
      <c r="J6" s="30">
        <f t="shared" si="5"/>
        <v>0</v>
      </c>
      <c r="K6" s="216"/>
      <c r="L6" s="27">
        <f t="shared" si="4"/>
        <v>0</v>
      </c>
      <c r="N6" t="s">
        <v>12</v>
      </c>
      <c r="O6" t="s">
        <v>12</v>
      </c>
    </row>
    <row r="7" spans="1:15" ht="15" customHeight="1" x14ac:dyDescent="0.45">
      <c r="A7" s="293"/>
      <c r="B7" s="5" t="s">
        <v>3</v>
      </c>
      <c r="C7" s="2">
        <v>201</v>
      </c>
      <c r="D7" s="1">
        <v>0</v>
      </c>
      <c r="E7" s="1">
        <v>0</v>
      </c>
      <c r="F7" s="41">
        <f t="shared" si="0"/>
        <v>0</v>
      </c>
      <c r="G7" s="22">
        <f t="shared" si="1"/>
        <v>0</v>
      </c>
      <c r="H7" s="45">
        <f t="shared" si="2"/>
        <v>0</v>
      </c>
      <c r="I7" s="42">
        <f t="shared" si="3"/>
        <v>0</v>
      </c>
      <c r="J7" s="30">
        <f t="shared" si="5"/>
        <v>0</v>
      </c>
      <c r="K7" s="216"/>
      <c r="L7" s="27">
        <f t="shared" si="4"/>
        <v>0</v>
      </c>
      <c r="N7" t="s">
        <v>12</v>
      </c>
    </row>
    <row r="8" spans="1:15" ht="15" customHeight="1" x14ac:dyDescent="0.45">
      <c r="A8" s="293"/>
      <c r="B8" s="5" t="s">
        <v>3</v>
      </c>
      <c r="C8" s="2">
        <v>202</v>
      </c>
      <c r="D8" s="1">
        <v>0</v>
      </c>
      <c r="E8" s="1">
        <v>0</v>
      </c>
      <c r="F8" s="41">
        <f t="shared" si="0"/>
        <v>0</v>
      </c>
      <c r="G8" s="22">
        <f t="shared" si="1"/>
        <v>0</v>
      </c>
      <c r="H8" s="45">
        <f t="shared" si="2"/>
        <v>0</v>
      </c>
      <c r="I8" s="42">
        <f t="shared" si="3"/>
        <v>0</v>
      </c>
      <c r="J8" s="30">
        <f t="shared" si="5"/>
        <v>0</v>
      </c>
      <c r="K8" s="216"/>
      <c r="L8" s="27">
        <f t="shared" si="4"/>
        <v>0</v>
      </c>
      <c r="N8" t="s">
        <v>12</v>
      </c>
    </row>
    <row r="9" spans="1:15" ht="15" customHeight="1" x14ac:dyDescent="0.45">
      <c r="A9" s="293"/>
      <c r="B9" s="5" t="s">
        <v>3</v>
      </c>
      <c r="C9" s="2">
        <v>203</v>
      </c>
      <c r="D9" s="1">
        <v>0</v>
      </c>
      <c r="E9" s="1">
        <v>0</v>
      </c>
      <c r="F9" s="41">
        <f t="shared" si="0"/>
        <v>0</v>
      </c>
      <c r="G9" s="22">
        <f t="shared" si="1"/>
        <v>0</v>
      </c>
      <c r="H9" s="45">
        <f t="shared" si="2"/>
        <v>0</v>
      </c>
      <c r="I9" s="42">
        <f t="shared" si="3"/>
        <v>0</v>
      </c>
      <c r="J9" s="30">
        <f t="shared" si="5"/>
        <v>0</v>
      </c>
      <c r="K9" s="216"/>
      <c r="L9" s="27">
        <f t="shared" si="4"/>
        <v>0</v>
      </c>
      <c r="N9" t="s">
        <v>12</v>
      </c>
    </row>
    <row r="10" spans="1:15" ht="15" customHeight="1" x14ac:dyDescent="0.45">
      <c r="A10" s="293"/>
      <c r="B10" s="5" t="s">
        <v>3</v>
      </c>
      <c r="C10" s="2">
        <v>204</v>
      </c>
      <c r="D10" s="1">
        <v>0</v>
      </c>
      <c r="E10" s="1">
        <v>0</v>
      </c>
      <c r="F10" s="41">
        <f t="shared" si="0"/>
        <v>0</v>
      </c>
      <c r="G10" s="22">
        <f t="shared" si="1"/>
        <v>0</v>
      </c>
      <c r="H10" s="45">
        <f t="shared" si="2"/>
        <v>0</v>
      </c>
      <c r="I10" s="42">
        <f t="shared" si="3"/>
        <v>0</v>
      </c>
      <c r="J10" s="30">
        <f t="shared" si="5"/>
        <v>0</v>
      </c>
      <c r="K10" s="216"/>
      <c r="L10" s="27">
        <f t="shared" si="4"/>
        <v>0</v>
      </c>
      <c r="N10" t="s">
        <v>12</v>
      </c>
    </row>
    <row r="11" spans="1:15" ht="15" customHeight="1" x14ac:dyDescent="0.45">
      <c r="A11" s="293"/>
      <c r="B11" s="5" t="s">
        <v>3</v>
      </c>
      <c r="C11" s="2">
        <v>301</v>
      </c>
      <c r="D11" s="1">
        <v>0</v>
      </c>
      <c r="E11" s="1">
        <v>0</v>
      </c>
      <c r="F11" s="41">
        <f t="shared" si="0"/>
        <v>0</v>
      </c>
      <c r="G11" s="22">
        <f t="shared" si="1"/>
        <v>0</v>
      </c>
      <c r="H11" s="45">
        <f t="shared" si="2"/>
        <v>0</v>
      </c>
      <c r="I11" s="42">
        <f t="shared" si="3"/>
        <v>0</v>
      </c>
      <c r="J11" s="30">
        <f t="shared" si="5"/>
        <v>0</v>
      </c>
      <c r="K11" s="216"/>
      <c r="L11" s="27">
        <f t="shared" si="4"/>
        <v>0</v>
      </c>
      <c r="N11" t="s">
        <v>12</v>
      </c>
    </row>
    <row r="12" spans="1:15" ht="15" customHeight="1" x14ac:dyDescent="0.45">
      <c r="A12" s="293"/>
      <c r="B12" s="5" t="s">
        <v>3</v>
      </c>
      <c r="C12" s="2">
        <v>302</v>
      </c>
      <c r="D12" s="1">
        <v>0</v>
      </c>
      <c r="E12" s="1">
        <v>0</v>
      </c>
      <c r="F12" s="41">
        <f t="shared" si="0"/>
        <v>0</v>
      </c>
      <c r="G12" s="22">
        <f t="shared" si="1"/>
        <v>0</v>
      </c>
      <c r="H12" s="45">
        <f t="shared" si="2"/>
        <v>0</v>
      </c>
      <c r="I12" s="42">
        <f t="shared" si="3"/>
        <v>0</v>
      </c>
      <c r="J12" s="30">
        <f t="shared" si="5"/>
        <v>0</v>
      </c>
      <c r="K12" s="216"/>
      <c r="L12" s="27">
        <f t="shared" si="4"/>
        <v>0</v>
      </c>
      <c r="N12" t="s">
        <v>12</v>
      </c>
    </row>
    <row r="13" spans="1:15" ht="15" customHeight="1" x14ac:dyDescent="0.45">
      <c r="A13" s="293"/>
      <c r="B13" s="5" t="s">
        <v>3</v>
      </c>
      <c r="C13" s="2">
        <v>303</v>
      </c>
      <c r="D13" s="1">
        <v>0</v>
      </c>
      <c r="E13" s="1">
        <v>0</v>
      </c>
      <c r="F13" s="41">
        <f t="shared" si="0"/>
        <v>0</v>
      </c>
      <c r="G13" s="22">
        <f t="shared" si="1"/>
        <v>0</v>
      </c>
      <c r="H13" s="45">
        <f t="shared" si="2"/>
        <v>0</v>
      </c>
      <c r="I13" s="42">
        <f t="shared" si="3"/>
        <v>0</v>
      </c>
      <c r="J13" s="30">
        <f t="shared" si="5"/>
        <v>0</v>
      </c>
      <c r="K13" s="216"/>
      <c r="L13" s="27">
        <f t="shared" si="4"/>
        <v>0</v>
      </c>
      <c r="N13" t="s">
        <v>12</v>
      </c>
    </row>
    <row r="14" spans="1:15" ht="15" customHeight="1" x14ac:dyDescent="0.45">
      <c r="A14" s="293"/>
      <c r="B14" s="5" t="s">
        <v>3</v>
      </c>
      <c r="C14" s="2">
        <v>304</v>
      </c>
      <c r="D14" s="1">
        <v>0</v>
      </c>
      <c r="E14" s="1">
        <v>0</v>
      </c>
      <c r="F14" s="41">
        <f t="shared" si="0"/>
        <v>0</v>
      </c>
      <c r="G14" s="22">
        <f t="shared" si="1"/>
        <v>0</v>
      </c>
      <c r="H14" s="45">
        <f t="shared" si="2"/>
        <v>0</v>
      </c>
      <c r="I14" s="42">
        <f t="shared" si="3"/>
        <v>0</v>
      </c>
      <c r="J14" s="30">
        <f t="shared" si="5"/>
        <v>0</v>
      </c>
      <c r="K14" s="216"/>
      <c r="L14" s="27">
        <f t="shared" si="4"/>
        <v>0</v>
      </c>
      <c r="N14" t="s">
        <v>12</v>
      </c>
    </row>
    <row r="15" spans="1:15" ht="15" customHeight="1" x14ac:dyDescent="0.45">
      <c r="A15" s="293"/>
      <c r="B15" s="5" t="s">
        <v>3</v>
      </c>
      <c r="C15" s="2">
        <v>401</v>
      </c>
      <c r="D15" s="1">
        <v>0</v>
      </c>
      <c r="E15" s="1">
        <v>0</v>
      </c>
      <c r="F15" s="41">
        <f t="shared" si="0"/>
        <v>0</v>
      </c>
      <c r="G15" s="22">
        <f t="shared" si="1"/>
        <v>0</v>
      </c>
      <c r="H15" s="45">
        <f t="shared" si="2"/>
        <v>0</v>
      </c>
      <c r="I15" s="42">
        <f t="shared" si="3"/>
        <v>0</v>
      </c>
      <c r="J15" s="30">
        <f t="shared" si="5"/>
        <v>0</v>
      </c>
      <c r="K15" s="216"/>
      <c r="L15" s="27">
        <f t="shared" si="4"/>
        <v>0</v>
      </c>
      <c r="N15" t="s">
        <v>12</v>
      </c>
    </row>
    <row r="16" spans="1:15" ht="15" customHeight="1" x14ac:dyDescent="0.45">
      <c r="A16" s="293"/>
      <c r="B16" s="5" t="s">
        <v>3</v>
      </c>
      <c r="C16" s="2">
        <v>402</v>
      </c>
      <c r="D16" s="1">
        <v>0</v>
      </c>
      <c r="E16" s="1">
        <v>0</v>
      </c>
      <c r="F16" s="41">
        <f t="shared" si="0"/>
        <v>0</v>
      </c>
      <c r="G16" s="22">
        <f t="shared" si="1"/>
        <v>0</v>
      </c>
      <c r="H16" s="45">
        <f t="shared" si="2"/>
        <v>0</v>
      </c>
      <c r="I16" s="42">
        <f t="shared" si="3"/>
        <v>0</v>
      </c>
      <c r="J16" s="30">
        <f t="shared" si="5"/>
        <v>0</v>
      </c>
      <c r="K16" s="216"/>
      <c r="L16" s="27">
        <f t="shared" si="4"/>
        <v>0</v>
      </c>
    </row>
    <row r="17" spans="1:12" ht="15" customHeight="1" x14ac:dyDescent="0.45">
      <c r="A17" s="293"/>
      <c r="B17" s="5" t="s">
        <v>3</v>
      </c>
      <c r="C17" s="2">
        <v>403</v>
      </c>
      <c r="D17" s="1">
        <v>0</v>
      </c>
      <c r="E17" s="1">
        <v>0</v>
      </c>
      <c r="F17" s="41">
        <f t="shared" si="0"/>
        <v>0</v>
      </c>
      <c r="G17" s="22">
        <f t="shared" si="1"/>
        <v>0</v>
      </c>
      <c r="H17" s="45">
        <f t="shared" si="2"/>
        <v>0</v>
      </c>
      <c r="I17" s="42">
        <f t="shared" si="3"/>
        <v>0</v>
      </c>
      <c r="J17" s="30">
        <f t="shared" si="5"/>
        <v>0</v>
      </c>
      <c r="K17" s="216"/>
      <c r="L17" s="27">
        <f t="shared" si="4"/>
        <v>0</v>
      </c>
    </row>
    <row r="18" spans="1:12" ht="15" customHeight="1" x14ac:dyDescent="0.45">
      <c r="A18" s="293"/>
      <c r="B18" s="5" t="s">
        <v>3</v>
      </c>
      <c r="C18" s="2">
        <v>404</v>
      </c>
      <c r="D18" s="1">
        <v>0</v>
      </c>
      <c r="E18" s="1">
        <v>0</v>
      </c>
      <c r="F18" s="41">
        <f t="shared" si="0"/>
        <v>0</v>
      </c>
      <c r="G18" s="22">
        <f t="shared" si="1"/>
        <v>0</v>
      </c>
      <c r="H18" s="45">
        <f t="shared" si="2"/>
        <v>0</v>
      </c>
      <c r="I18" s="42">
        <f t="shared" si="3"/>
        <v>0</v>
      </c>
      <c r="J18" s="30">
        <f t="shared" si="5"/>
        <v>0</v>
      </c>
      <c r="K18" s="216"/>
      <c r="L18" s="27">
        <f t="shared" si="4"/>
        <v>0</v>
      </c>
    </row>
    <row r="19" spans="1:12" ht="15" customHeight="1" x14ac:dyDescent="0.45">
      <c r="A19" s="293"/>
      <c r="B19" s="5" t="s">
        <v>3</v>
      </c>
      <c r="C19" s="2">
        <v>501</v>
      </c>
      <c r="D19" s="1">
        <v>0</v>
      </c>
      <c r="E19" s="1">
        <v>0</v>
      </c>
      <c r="F19" s="41">
        <f t="shared" si="0"/>
        <v>0</v>
      </c>
      <c r="G19" s="22">
        <f t="shared" si="1"/>
        <v>0</v>
      </c>
      <c r="H19" s="45">
        <f t="shared" si="2"/>
        <v>0</v>
      </c>
      <c r="I19" s="42">
        <f t="shared" si="3"/>
        <v>0</v>
      </c>
      <c r="J19" s="30">
        <f t="shared" si="5"/>
        <v>0</v>
      </c>
      <c r="K19" s="216"/>
      <c r="L19" s="27">
        <f t="shared" si="4"/>
        <v>0</v>
      </c>
    </row>
    <row r="20" spans="1:12" ht="15" customHeight="1" x14ac:dyDescent="0.45">
      <c r="A20" s="293"/>
      <c r="B20" s="5" t="s">
        <v>3</v>
      </c>
      <c r="C20" s="2">
        <v>502</v>
      </c>
      <c r="D20" s="1">
        <v>0</v>
      </c>
      <c r="E20" s="1">
        <v>0</v>
      </c>
      <c r="F20" s="41">
        <f t="shared" si="0"/>
        <v>0</v>
      </c>
      <c r="G20" s="22">
        <f t="shared" si="1"/>
        <v>0</v>
      </c>
      <c r="H20" s="45">
        <f t="shared" si="2"/>
        <v>0</v>
      </c>
      <c r="I20" s="42">
        <f t="shared" si="3"/>
        <v>0</v>
      </c>
      <c r="J20" s="30">
        <f t="shared" si="5"/>
        <v>0</v>
      </c>
      <c r="K20" s="216"/>
      <c r="L20" s="27">
        <f t="shared" si="4"/>
        <v>0</v>
      </c>
    </row>
    <row r="21" spans="1:12" ht="15" customHeight="1" x14ac:dyDescent="0.45">
      <c r="A21" s="293"/>
      <c r="B21" s="5" t="s">
        <v>3</v>
      </c>
      <c r="C21" s="2">
        <v>503</v>
      </c>
      <c r="D21" s="1">
        <v>0</v>
      </c>
      <c r="E21" s="1">
        <v>0</v>
      </c>
      <c r="F21" s="41">
        <f t="shared" si="0"/>
        <v>0</v>
      </c>
      <c r="G21" s="22">
        <f t="shared" si="1"/>
        <v>0</v>
      </c>
      <c r="H21" s="45">
        <f t="shared" si="2"/>
        <v>0</v>
      </c>
      <c r="I21" s="42">
        <f t="shared" si="3"/>
        <v>0</v>
      </c>
      <c r="J21" s="30">
        <f t="shared" si="5"/>
        <v>0</v>
      </c>
      <c r="K21" s="216"/>
      <c r="L21" s="27">
        <f t="shared" si="4"/>
        <v>0</v>
      </c>
    </row>
    <row r="22" spans="1:12" ht="15.75" customHeight="1" x14ac:dyDescent="0.45">
      <c r="A22" s="293"/>
      <c r="B22" s="5" t="s">
        <v>3</v>
      </c>
      <c r="C22" s="2">
        <v>504</v>
      </c>
      <c r="D22" s="1">
        <v>0</v>
      </c>
      <c r="E22" s="1">
        <v>0</v>
      </c>
      <c r="F22" s="41">
        <f>(E22-D22)*$N$1</f>
        <v>0</v>
      </c>
      <c r="G22" s="22">
        <f t="shared" si="1"/>
        <v>0</v>
      </c>
      <c r="H22" s="45">
        <f t="shared" si="2"/>
        <v>0</v>
      </c>
      <c r="I22" s="42">
        <f t="shared" si="3"/>
        <v>0</v>
      </c>
      <c r="J22" s="30">
        <f t="shared" si="5"/>
        <v>0</v>
      </c>
      <c r="K22" s="216"/>
      <c r="L22" s="27">
        <f t="shared" si="4"/>
        <v>0</v>
      </c>
    </row>
    <row r="23" spans="1:12" ht="15" customHeight="1" x14ac:dyDescent="0.45">
      <c r="A23" s="294"/>
      <c r="B23" s="5" t="s">
        <v>4</v>
      </c>
      <c r="C23" s="2">
        <v>101</v>
      </c>
      <c r="D23" s="1">
        <v>0</v>
      </c>
      <c r="E23" s="1">
        <v>0</v>
      </c>
      <c r="F23" s="41">
        <f>(E23-D23)*0.01</f>
        <v>0</v>
      </c>
      <c r="G23" s="22">
        <f t="shared" si="1"/>
        <v>0</v>
      </c>
      <c r="H23" s="45">
        <f t="shared" si="2"/>
        <v>0</v>
      </c>
      <c r="I23" s="42">
        <f t="shared" si="3"/>
        <v>0</v>
      </c>
      <c r="J23" s="30">
        <f t="shared" si="5"/>
        <v>0</v>
      </c>
      <c r="K23" s="216"/>
      <c r="L23" s="27">
        <f t="shared" si="4"/>
        <v>0</v>
      </c>
    </row>
    <row r="24" spans="1:12" ht="15" customHeight="1" x14ac:dyDescent="0.45">
      <c r="A24" s="294"/>
      <c r="B24" s="5" t="s">
        <v>4</v>
      </c>
      <c r="C24" s="2">
        <v>102</v>
      </c>
      <c r="D24" s="1">
        <v>0</v>
      </c>
      <c r="E24" s="1">
        <v>0</v>
      </c>
      <c r="F24" s="41">
        <f t="shared" si="0"/>
        <v>0</v>
      </c>
      <c r="G24" s="22">
        <f t="shared" si="1"/>
        <v>0</v>
      </c>
      <c r="H24" s="45">
        <f t="shared" si="2"/>
        <v>0</v>
      </c>
      <c r="I24" s="42">
        <f t="shared" si="3"/>
        <v>0</v>
      </c>
      <c r="J24" s="30">
        <f t="shared" si="5"/>
        <v>0</v>
      </c>
      <c r="K24" s="216"/>
      <c r="L24" s="27">
        <f t="shared" si="4"/>
        <v>0</v>
      </c>
    </row>
    <row r="25" spans="1:12" ht="15" customHeight="1" x14ac:dyDescent="0.45">
      <c r="A25" s="294"/>
      <c r="B25" s="5" t="s">
        <v>4</v>
      </c>
      <c r="C25" s="2">
        <v>103</v>
      </c>
      <c r="D25" s="1">
        <v>0</v>
      </c>
      <c r="E25" s="1">
        <v>0</v>
      </c>
      <c r="F25" s="41">
        <f t="shared" si="0"/>
        <v>0</v>
      </c>
      <c r="G25" s="22">
        <f t="shared" si="1"/>
        <v>0</v>
      </c>
      <c r="H25" s="45">
        <f t="shared" si="2"/>
        <v>0</v>
      </c>
      <c r="I25" s="42">
        <f t="shared" si="3"/>
        <v>0</v>
      </c>
      <c r="J25" s="30">
        <f t="shared" si="5"/>
        <v>0</v>
      </c>
      <c r="K25" s="216"/>
      <c r="L25" s="27">
        <f t="shared" si="4"/>
        <v>0</v>
      </c>
    </row>
    <row r="26" spans="1:12" ht="15" customHeight="1" x14ac:dyDescent="0.45">
      <c r="A26" s="294"/>
      <c r="B26" s="5" t="s">
        <v>4</v>
      </c>
      <c r="C26" s="2">
        <v>104</v>
      </c>
      <c r="D26" s="1">
        <v>0</v>
      </c>
      <c r="E26" s="1">
        <v>0</v>
      </c>
      <c r="F26" s="41">
        <f t="shared" si="0"/>
        <v>0</v>
      </c>
      <c r="G26" s="22">
        <f t="shared" si="1"/>
        <v>0</v>
      </c>
      <c r="H26" s="45">
        <f t="shared" si="2"/>
        <v>0</v>
      </c>
      <c r="I26" s="42">
        <f t="shared" si="3"/>
        <v>0</v>
      </c>
      <c r="J26" s="30">
        <f t="shared" si="5"/>
        <v>0</v>
      </c>
      <c r="K26" s="216"/>
      <c r="L26" s="27">
        <f t="shared" si="4"/>
        <v>0</v>
      </c>
    </row>
    <row r="27" spans="1:12" ht="15" customHeight="1" x14ac:dyDescent="0.45">
      <c r="A27" s="294"/>
      <c r="B27" s="5" t="s">
        <v>4</v>
      </c>
      <c r="C27" s="2">
        <v>201</v>
      </c>
      <c r="D27" s="1">
        <v>0</v>
      </c>
      <c r="E27" s="1">
        <v>0</v>
      </c>
      <c r="F27" s="41">
        <f t="shared" si="0"/>
        <v>0</v>
      </c>
      <c r="G27" s="22">
        <f t="shared" si="1"/>
        <v>0</v>
      </c>
      <c r="H27" s="45">
        <f t="shared" si="2"/>
        <v>0</v>
      </c>
      <c r="I27" s="42">
        <f t="shared" si="3"/>
        <v>0</v>
      </c>
      <c r="J27" s="30">
        <f t="shared" si="5"/>
        <v>0</v>
      </c>
      <c r="K27" s="216"/>
      <c r="L27" s="27">
        <f t="shared" si="4"/>
        <v>0</v>
      </c>
    </row>
    <row r="28" spans="1:12" ht="15" customHeight="1" x14ac:dyDescent="0.45">
      <c r="A28" s="294"/>
      <c r="B28" s="5" t="s">
        <v>4</v>
      </c>
      <c r="C28" s="2">
        <v>202</v>
      </c>
      <c r="D28" s="1">
        <v>0</v>
      </c>
      <c r="E28" s="1">
        <v>0</v>
      </c>
      <c r="F28" s="41">
        <f t="shared" si="0"/>
        <v>0</v>
      </c>
      <c r="G28" s="22">
        <f t="shared" si="1"/>
        <v>0</v>
      </c>
      <c r="H28" s="45">
        <f t="shared" si="2"/>
        <v>0</v>
      </c>
      <c r="I28" s="42">
        <f t="shared" si="3"/>
        <v>0</v>
      </c>
      <c r="J28" s="30">
        <f t="shared" si="5"/>
        <v>0</v>
      </c>
      <c r="K28" s="216"/>
      <c r="L28" s="27">
        <f t="shared" si="4"/>
        <v>0</v>
      </c>
    </row>
    <row r="29" spans="1:12" ht="15" customHeight="1" x14ac:dyDescent="0.45">
      <c r="A29" s="294"/>
      <c r="B29" s="5" t="s">
        <v>4</v>
      </c>
      <c r="C29" s="2">
        <v>203</v>
      </c>
      <c r="D29" s="1">
        <v>0</v>
      </c>
      <c r="E29" s="1">
        <v>0</v>
      </c>
      <c r="F29" s="41">
        <f t="shared" si="0"/>
        <v>0</v>
      </c>
      <c r="G29" s="22">
        <f t="shared" si="1"/>
        <v>0</v>
      </c>
      <c r="H29" s="45">
        <f t="shared" si="2"/>
        <v>0</v>
      </c>
      <c r="I29" s="42">
        <f t="shared" si="3"/>
        <v>0</v>
      </c>
      <c r="J29" s="30">
        <f t="shared" si="5"/>
        <v>0</v>
      </c>
      <c r="K29" s="216"/>
      <c r="L29" s="27">
        <f t="shared" si="4"/>
        <v>0</v>
      </c>
    </row>
    <row r="30" spans="1:12" ht="15" customHeight="1" x14ac:dyDescent="0.45">
      <c r="A30" s="294"/>
      <c r="B30" s="5" t="s">
        <v>4</v>
      </c>
      <c r="C30" s="2">
        <v>204</v>
      </c>
      <c r="D30" s="1">
        <v>0</v>
      </c>
      <c r="E30" s="1">
        <v>0</v>
      </c>
      <c r="F30" s="41">
        <f t="shared" si="0"/>
        <v>0</v>
      </c>
      <c r="G30" s="22">
        <f t="shared" si="1"/>
        <v>0</v>
      </c>
      <c r="H30" s="45">
        <f t="shared" si="2"/>
        <v>0</v>
      </c>
      <c r="I30" s="42">
        <f t="shared" si="3"/>
        <v>0</v>
      </c>
      <c r="J30" s="30">
        <f t="shared" si="5"/>
        <v>0</v>
      </c>
      <c r="K30" s="216"/>
      <c r="L30" s="27">
        <f t="shared" si="4"/>
        <v>0</v>
      </c>
    </row>
    <row r="31" spans="1:12" ht="15" customHeight="1" x14ac:dyDescent="0.45">
      <c r="A31" s="294"/>
      <c r="B31" s="5" t="s">
        <v>4</v>
      </c>
      <c r="C31" s="2">
        <v>301</v>
      </c>
      <c r="D31" s="1">
        <v>0</v>
      </c>
      <c r="E31" s="1">
        <v>0</v>
      </c>
      <c r="F31" s="41">
        <f t="shared" si="0"/>
        <v>0</v>
      </c>
      <c r="G31" s="22">
        <f t="shared" si="1"/>
        <v>0</v>
      </c>
      <c r="H31" s="45">
        <f t="shared" si="2"/>
        <v>0</v>
      </c>
      <c r="I31" s="42">
        <f t="shared" si="3"/>
        <v>0</v>
      </c>
      <c r="J31" s="30">
        <f t="shared" si="5"/>
        <v>0</v>
      </c>
      <c r="K31" s="216"/>
      <c r="L31" s="27">
        <f t="shared" si="4"/>
        <v>0</v>
      </c>
    </row>
    <row r="32" spans="1:12" ht="15" customHeight="1" x14ac:dyDescent="0.45">
      <c r="A32" s="294"/>
      <c r="B32" s="5" t="s">
        <v>4</v>
      </c>
      <c r="C32" s="2">
        <v>302</v>
      </c>
      <c r="D32" s="1">
        <v>0</v>
      </c>
      <c r="E32" s="1">
        <v>0</v>
      </c>
      <c r="F32" s="41">
        <f t="shared" si="0"/>
        <v>0</v>
      </c>
      <c r="G32" s="22">
        <f t="shared" si="1"/>
        <v>0</v>
      </c>
      <c r="H32" s="45">
        <f t="shared" si="2"/>
        <v>0</v>
      </c>
      <c r="I32" s="42">
        <f t="shared" si="3"/>
        <v>0</v>
      </c>
      <c r="J32" s="30">
        <f t="shared" si="5"/>
        <v>0</v>
      </c>
      <c r="K32" s="216"/>
      <c r="L32" s="27">
        <f t="shared" si="4"/>
        <v>0</v>
      </c>
    </row>
    <row r="33" spans="1:12" ht="15" customHeight="1" x14ac:dyDescent="0.45">
      <c r="A33" s="294"/>
      <c r="B33" s="5" t="s">
        <v>4</v>
      </c>
      <c r="C33" s="2">
        <v>303</v>
      </c>
      <c r="D33" s="1">
        <v>0</v>
      </c>
      <c r="E33" s="1">
        <v>0</v>
      </c>
      <c r="F33" s="41">
        <f>(E33-D33)*0.01</f>
        <v>0</v>
      </c>
      <c r="G33" s="22">
        <f t="shared" si="1"/>
        <v>0</v>
      </c>
      <c r="H33" s="45">
        <f t="shared" si="2"/>
        <v>0</v>
      </c>
      <c r="I33" s="42">
        <f t="shared" si="3"/>
        <v>0</v>
      </c>
      <c r="J33" s="30">
        <f t="shared" si="5"/>
        <v>0</v>
      </c>
      <c r="K33" s="216"/>
      <c r="L33" s="27">
        <f t="shared" si="4"/>
        <v>0</v>
      </c>
    </row>
    <row r="34" spans="1:12" ht="15" customHeight="1" x14ac:dyDescent="0.45">
      <c r="A34" s="294"/>
      <c r="B34" s="5" t="s">
        <v>4</v>
      </c>
      <c r="C34" s="2">
        <v>304</v>
      </c>
      <c r="D34" s="1">
        <v>0</v>
      </c>
      <c r="E34" s="1">
        <v>0</v>
      </c>
      <c r="F34" s="41">
        <f t="shared" si="0"/>
        <v>0</v>
      </c>
      <c r="G34" s="22">
        <f t="shared" si="1"/>
        <v>0</v>
      </c>
      <c r="H34" s="45">
        <f t="shared" si="2"/>
        <v>0</v>
      </c>
      <c r="I34" s="42">
        <f t="shared" si="3"/>
        <v>0</v>
      </c>
      <c r="J34" s="30">
        <f t="shared" si="5"/>
        <v>0</v>
      </c>
      <c r="K34" s="216"/>
      <c r="L34" s="27">
        <f t="shared" si="4"/>
        <v>0</v>
      </c>
    </row>
    <row r="35" spans="1:12" ht="15" customHeight="1" x14ac:dyDescent="0.45">
      <c r="A35" s="294"/>
      <c r="B35" s="5" t="s">
        <v>4</v>
      </c>
      <c r="C35" s="2">
        <v>401</v>
      </c>
      <c r="D35" s="1">
        <v>0</v>
      </c>
      <c r="E35" s="1">
        <v>0</v>
      </c>
      <c r="F35" s="41">
        <f t="shared" si="0"/>
        <v>0</v>
      </c>
      <c r="G35" s="22">
        <f t="shared" si="1"/>
        <v>0</v>
      </c>
      <c r="H35" s="45">
        <f t="shared" si="2"/>
        <v>0</v>
      </c>
      <c r="I35" s="42">
        <f t="shared" si="3"/>
        <v>0</v>
      </c>
      <c r="J35" s="30">
        <f t="shared" si="5"/>
        <v>0</v>
      </c>
      <c r="K35" s="216"/>
      <c r="L35" s="27">
        <f t="shared" si="4"/>
        <v>0</v>
      </c>
    </row>
    <row r="36" spans="1:12" ht="15" customHeight="1" x14ac:dyDescent="0.45">
      <c r="A36" s="294"/>
      <c r="B36" s="5" t="s">
        <v>4</v>
      </c>
      <c r="C36" s="2">
        <v>402</v>
      </c>
      <c r="D36" s="1">
        <v>0</v>
      </c>
      <c r="E36" s="1">
        <v>0</v>
      </c>
      <c r="F36" s="41">
        <f t="shared" si="0"/>
        <v>0</v>
      </c>
      <c r="G36" s="22">
        <f t="shared" si="1"/>
        <v>0</v>
      </c>
      <c r="H36" s="45">
        <f t="shared" si="2"/>
        <v>0</v>
      </c>
      <c r="I36" s="42">
        <f t="shared" si="3"/>
        <v>0</v>
      </c>
      <c r="J36" s="30">
        <f t="shared" si="5"/>
        <v>0</v>
      </c>
      <c r="K36" s="216"/>
      <c r="L36" s="27">
        <f t="shared" si="4"/>
        <v>0</v>
      </c>
    </row>
    <row r="37" spans="1:12" ht="15" customHeight="1" x14ac:dyDescent="0.45">
      <c r="A37" s="294"/>
      <c r="B37" s="5" t="s">
        <v>4</v>
      </c>
      <c r="C37" s="2">
        <v>403</v>
      </c>
      <c r="D37" s="1">
        <v>0</v>
      </c>
      <c r="E37" s="1">
        <v>0</v>
      </c>
      <c r="F37" s="41">
        <f t="shared" si="0"/>
        <v>0</v>
      </c>
      <c r="G37" s="22">
        <f t="shared" si="1"/>
        <v>0</v>
      </c>
      <c r="H37" s="45">
        <f t="shared" si="2"/>
        <v>0</v>
      </c>
      <c r="I37" s="42">
        <f t="shared" si="3"/>
        <v>0</v>
      </c>
      <c r="J37" s="30">
        <f t="shared" si="5"/>
        <v>0</v>
      </c>
      <c r="K37" s="216"/>
      <c r="L37" s="27">
        <f t="shared" si="4"/>
        <v>0</v>
      </c>
    </row>
    <row r="38" spans="1:12" ht="15" customHeight="1" x14ac:dyDescent="0.45">
      <c r="A38" s="294"/>
      <c r="B38" s="5" t="s">
        <v>4</v>
      </c>
      <c r="C38" s="2">
        <v>404</v>
      </c>
      <c r="D38" s="1">
        <v>0</v>
      </c>
      <c r="E38" s="1">
        <v>0</v>
      </c>
      <c r="F38" s="41">
        <f t="shared" si="0"/>
        <v>0</v>
      </c>
      <c r="G38" s="22">
        <f t="shared" si="1"/>
        <v>0</v>
      </c>
      <c r="H38" s="45">
        <f t="shared" si="2"/>
        <v>0</v>
      </c>
      <c r="I38" s="42">
        <f t="shared" si="3"/>
        <v>0</v>
      </c>
      <c r="J38" s="30">
        <f t="shared" si="5"/>
        <v>0</v>
      </c>
      <c r="K38" s="216"/>
      <c r="L38" s="27">
        <f t="shared" si="4"/>
        <v>0</v>
      </c>
    </row>
    <row r="39" spans="1:12" ht="15" customHeight="1" x14ac:dyDescent="0.45">
      <c r="A39" s="294"/>
      <c r="B39" s="5" t="s">
        <v>4</v>
      </c>
      <c r="C39" s="2">
        <v>501</v>
      </c>
      <c r="D39" s="1">
        <v>0</v>
      </c>
      <c r="E39" s="1">
        <v>0</v>
      </c>
      <c r="F39" s="41">
        <f t="shared" si="0"/>
        <v>0</v>
      </c>
      <c r="G39" s="22">
        <f t="shared" si="1"/>
        <v>0</v>
      </c>
      <c r="H39" s="45">
        <f t="shared" si="2"/>
        <v>0</v>
      </c>
      <c r="I39" s="42">
        <f t="shared" si="3"/>
        <v>0</v>
      </c>
      <c r="J39" s="30">
        <f t="shared" si="5"/>
        <v>0</v>
      </c>
      <c r="K39" s="216"/>
      <c r="L39" s="27">
        <f t="shared" si="4"/>
        <v>0</v>
      </c>
    </row>
    <row r="40" spans="1:12" ht="15" customHeight="1" x14ac:dyDescent="0.45">
      <c r="A40" s="294"/>
      <c r="B40" s="5" t="s">
        <v>4</v>
      </c>
      <c r="C40" s="2">
        <v>502</v>
      </c>
      <c r="D40" s="1">
        <v>0</v>
      </c>
      <c r="E40" s="1">
        <v>0</v>
      </c>
      <c r="F40" s="41">
        <f t="shared" si="0"/>
        <v>0</v>
      </c>
      <c r="G40" s="22">
        <f t="shared" si="1"/>
        <v>0</v>
      </c>
      <c r="H40" s="45">
        <f t="shared" si="2"/>
        <v>0</v>
      </c>
      <c r="I40" s="42">
        <f t="shared" si="3"/>
        <v>0</v>
      </c>
      <c r="J40" s="30">
        <f t="shared" si="5"/>
        <v>0</v>
      </c>
      <c r="K40" s="216"/>
      <c r="L40" s="27">
        <f t="shared" si="4"/>
        <v>0</v>
      </c>
    </row>
    <row r="41" spans="1:12" ht="15" customHeight="1" x14ac:dyDescent="0.45">
      <c r="A41" s="294"/>
      <c r="B41" s="5" t="s">
        <v>4</v>
      </c>
      <c r="C41" s="2">
        <v>503</v>
      </c>
      <c r="D41" s="1">
        <v>0</v>
      </c>
      <c r="E41" s="1">
        <v>0</v>
      </c>
      <c r="F41" s="41">
        <f t="shared" si="0"/>
        <v>0</v>
      </c>
      <c r="G41" s="22">
        <f t="shared" si="1"/>
        <v>0</v>
      </c>
      <c r="H41" s="45">
        <f t="shared" si="2"/>
        <v>0</v>
      </c>
      <c r="I41" s="42">
        <f t="shared" si="3"/>
        <v>0</v>
      </c>
      <c r="J41" s="30">
        <f t="shared" si="5"/>
        <v>0</v>
      </c>
      <c r="K41" s="216"/>
      <c r="L41" s="27">
        <f t="shared" si="4"/>
        <v>0</v>
      </c>
    </row>
    <row r="42" spans="1:12" ht="15.75" customHeight="1" x14ac:dyDescent="0.45">
      <c r="A42" s="294"/>
      <c r="B42" s="5" t="s">
        <v>4</v>
      </c>
      <c r="C42" s="2">
        <v>504</v>
      </c>
      <c r="D42" s="1">
        <v>0</v>
      </c>
      <c r="E42" s="1">
        <v>0</v>
      </c>
      <c r="F42" s="41">
        <f t="shared" si="0"/>
        <v>0</v>
      </c>
      <c r="G42" s="22">
        <f t="shared" si="1"/>
        <v>0</v>
      </c>
      <c r="H42" s="45">
        <f t="shared" si="2"/>
        <v>0</v>
      </c>
      <c r="I42" s="42">
        <f t="shared" si="3"/>
        <v>0</v>
      </c>
      <c r="J42" s="30">
        <f t="shared" si="5"/>
        <v>0</v>
      </c>
      <c r="K42" s="216"/>
      <c r="L42" s="27">
        <f t="shared" si="4"/>
        <v>0</v>
      </c>
    </row>
    <row r="43" spans="1:12" ht="15" customHeight="1" x14ac:dyDescent="0.45">
      <c r="A43" s="293"/>
      <c r="B43" s="5" t="s">
        <v>5</v>
      </c>
      <c r="C43" s="2">
        <v>101</v>
      </c>
      <c r="D43" s="1">
        <v>0</v>
      </c>
      <c r="E43" s="1">
        <v>0</v>
      </c>
      <c r="F43" s="41">
        <f>(E43-D43)*0.01</f>
        <v>0</v>
      </c>
      <c r="G43" s="22">
        <f t="shared" si="1"/>
        <v>0</v>
      </c>
      <c r="H43" s="45">
        <f t="shared" si="2"/>
        <v>0</v>
      </c>
      <c r="I43" s="42">
        <f t="shared" si="3"/>
        <v>0</v>
      </c>
      <c r="J43" s="30">
        <f t="shared" si="5"/>
        <v>0</v>
      </c>
      <c r="K43" s="216"/>
      <c r="L43" s="27">
        <f t="shared" si="4"/>
        <v>0</v>
      </c>
    </row>
    <row r="44" spans="1:12" ht="15" customHeight="1" x14ac:dyDescent="0.45">
      <c r="A44" s="293"/>
      <c r="B44" s="5" t="s">
        <v>5</v>
      </c>
      <c r="C44" s="2">
        <v>102</v>
      </c>
      <c r="D44" s="1">
        <v>0</v>
      </c>
      <c r="E44" s="1">
        <v>0</v>
      </c>
      <c r="F44" s="41">
        <f t="shared" si="0"/>
        <v>0</v>
      </c>
      <c r="G44" s="22">
        <f t="shared" si="1"/>
        <v>0</v>
      </c>
      <c r="H44" s="45">
        <f t="shared" si="2"/>
        <v>0</v>
      </c>
      <c r="I44" s="42">
        <f t="shared" si="3"/>
        <v>0</v>
      </c>
      <c r="J44" s="30">
        <f t="shared" si="5"/>
        <v>0</v>
      </c>
      <c r="K44" s="216"/>
      <c r="L44" s="27">
        <f t="shared" si="4"/>
        <v>0</v>
      </c>
    </row>
    <row r="45" spans="1:12" ht="15" customHeight="1" x14ac:dyDescent="0.45">
      <c r="A45" s="293"/>
      <c r="B45" s="5" t="s">
        <v>5</v>
      </c>
      <c r="C45" s="2">
        <v>103</v>
      </c>
      <c r="D45" s="1">
        <v>0</v>
      </c>
      <c r="E45" s="1">
        <v>0</v>
      </c>
      <c r="F45" s="41">
        <f t="shared" si="0"/>
        <v>0</v>
      </c>
      <c r="G45" s="22">
        <f t="shared" si="1"/>
        <v>0</v>
      </c>
      <c r="H45" s="45">
        <f t="shared" si="2"/>
        <v>0</v>
      </c>
      <c r="I45" s="42">
        <f t="shared" si="3"/>
        <v>0</v>
      </c>
      <c r="J45" s="30">
        <f t="shared" si="5"/>
        <v>0</v>
      </c>
      <c r="K45" s="216"/>
      <c r="L45" s="27">
        <f t="shared" si="4"/>
        <v>0</v>
      </c>
    </row>
    <row r="46" spans="1:12" ht="15" customHeight="1" x14ac:dyDescent="0.45">
      <c r="A46" s="293"/>
      <c r="B46" s="5" t="s">
        <v>5</v>
      </c>
      <c r="C46" s="2">
        <v>104</v>
      </c>
      <c r="D46" s="1">
        <v>0</v>
      </c>
      <c r="E46" s="1">
        <v>0</v>
      </c>
      <c r="F46" s="41">
        <f t="shared" si="0"/>
        <v>0</v>
      </c>
      <c r="G46" s="22">
        <f t="shared" si="1"/>
        <v>0</v>
      </c>
      <c r="H46" s="45">
        <f t="shared" si="2"/>
        <v>0</v>
      </c>
      <c r="I46" s="42">
        <f t="shared" si="3"/>
        <v>0</v>
      </c>
      <c r="J46" s="30">
        <f t="shared" si="5"/>
        <v>0</v>
      </c>
      <c r="K46" s="216"/>
      <c r="L46" s="27">
        <f t="shared" si="4"/>
        <v>0</v>
      </c>
    </row>
    <row r="47" spans="1:12" ht="15" customHeight="1" x14ac:dyDescent="0.45">
      <c r="A47" s="293"/>
      <c r="B47" s="5" t="s">
        <v>5</v>
      </c>
      <c r="C47" s="2">
        <v>201</v>
      </c>
      <c r="D47" s="1">
        <v>0</v>
      </c>
      <c r="E47" s="1">
        <v>0</v>
      </c>
      <c r="F47" s="41">
        <f t="shared" si="0"/>
        <v>0</v>
      </c>
      <c r="G47" s="22">
        <f t="shared" si="1"/>
        <v>0</v>
      </c>
      <c r="H47" s="45">
        <f t="shared" si="2"/>
        <v>0</v>
      </c>
      <c r="I47" s="42">
        <f t="shared" si="3"/>
        <v>0</v>
      </c>
      <c r="J47" s="30">
        <f t="shared" si="5"/>
        <v>0</v>
      </c>
      <c r="K47" s="216"/>
      <c r="L47" s="27">
        <f t="shared" si="4"/>
        <v>0</v>
      </c>
    </row>
    <row r="48" spans="1:12" ht="15" customHeight="1" x14ac:dyDescent="0.45">
      <c r="A48" s="293"/>
      <c r="B48" s="5" t="s">
        <v>5</v>
      </c>
      <c r="C48" s="2">
        <v>202</v>
      </c>
      <c r="D48" s="1">
        <v>0</v>
      </c>
      <c r="E48" s="1">
        <v>0</v>
      </c>
      <c r="F48" s="41">
        <f t="shared" si="0"/>
        <v>0</v>
      </c>
      <c r="G48" s="22">
        <f t="shared" si="1"/>
        <v>0</v>
      </c>
      <c r="H48" s="45">
        <f t="shared" si="2"/>
        <v>0</v>
      </c>
      <c r="I48" s="42">
        <f t="shared" si="3"/>
        <v>0</v>
      </c>
      <c r="J48" s="30">
        <f t="shared" si="5"/>
        <v>0</v>
      </c>
      <c r="K48" s="216"/>
      <c r="L48" s="27">
        <f t="shared" si="4"/>
        <v>0</v>
      </c>
    </row>
    <row r="49" spans="1:12" ht="15" customHeight="1" x14ac:dyDescent="0.45">
      <c r="A49" s="293"/>
      <c r="B49" s="5" t="s">
        <v>5</v>
      </c>
      <c r="C49" s="2">
        <v>203</v>
      </c>
      <c r="D49" s="1">
        <v>0</v>
      </c>
      <c r="E49" s="1">
        <v>0</v>
      </c>
      <c r="F49" s="41">
        <f t="shared" si="0"/>
        <v>0</v>
      </c>
      <c r="G49" s="22">
        <f t="shared" si="1"/>
        <v>0</v>
      </c>
      <c r="H49" s="45">
        <f t="shared" si="2"/>
        <v>0</v>
      </c>
      <c r="I49" s="42">
        <f t="shared" si="3"/>
        <v>0</v>
      </c>
      <c r="J49" s="30">
        <f t="shared" si="5"/>
        <v>0</v>
      </c>
      <c r="K49" s="216"/>
      <c r="L49" s="27">
        <f t="shared" si="4"/>
        <v>0</v>
      </c>
    </row>
    <row r="50" spans="1:12" ht="15" customHeight="1" x14ac:dyDescent="0.45">
      <c r="A50" s="293"/>
      <c r="B50" s="5" t="s">
        <v>5</v>
      </c>
      <c r="C50" s="2">
        <v>204</v>
      </c>
      <c r="D50" s="1">
        <v>0</v>
      </c>
      <c r="E50" s="1">
        <v>0</v>
      </c>
      <c r="F50" s="41">
        <f t="shared" si="0"/>
        <v>0</v>
      </c>
      <c r="G50" s="22">
        <f t="shared" si="1"/>
        <v>0</v>
      </c>
      <c r="H50" s="45">
        <f t="shared" si="2"/>
        <v>0</v>
      </c>
      <c r="I50" s="42">
        <f t="shared" si="3"/>
        <v>0</v>
      </c>
      <c r="J50" s="30">
        <f t="shared" si="5"/>
        <v>0</v>
      </c>
      <c r="K50" s="216"/>
      <c r="L50" s="27">
        <f t="shared" si="4"/>
        <v>0</v>
      </c>
    </row>
    <row r="51" spans="1:12" ht="15" customHeight="1" x14ac:dyDescent="0.45">
      <c r="A51" s="293"/>
      <c r="B51" s="5" t="s">
        <v>5</v>
      </c>
      <c r="C51" s="2">
        <v>301</v>
      </c>
      <c r="D51" s="1">
        <v>0</v>
      </c>
      <c r="E51" s="1">
        <v>0</v>
      </c>
      <c r="F51" s="41">
        <f t="shared" si="0"/>
        <v>0</v>
      </c>
      <c r="G51" s="22">
        <f t="shared" si="1"/>
        <v>0</v>
      </c>
      <c r="H51" s="45">
        <f t="shared" si="2"/>
        <v>0</v>
      </c>
      <c r="I51" s="42">
        <f>SUM(G51,H51)</f>
        <v>0</v>
      </c>
      <c r="J51" s="30">
        <f t="shared" si="5"/>
        <v>0</v>
      </c>
      <c r="K51" s="216"/>
      <c r="L51" s="27">
        <f t="shared" si="4"/>
        <v>0</v>
      </c>
    </row>
    <row r="52" spans="1:12" ht="15" customHeight="1" x14ac:dyDescent="0.45">
      <c r="A52" s="293"/>
      <c r="B52" s="5" t="s">
        <v>5</v>
      </c>
      <c r="C52" s="2">
        <v>302</v>
      </c>
      <c r="D52" s="1">
        <v>0</v>
      </c>
      <c r="E52" s="1">
        <v>0</v>
      </c>
      <c r="F52" s="41">
        <f t="shared" si="0"/>
        <v>0</v>
      </c>
      <c r="G52" s="22">
        <f t="shared" si="1"/>
        <v>0</v>
      </c>
      <c r="H52" s="45">
        <f t="shared" si="2"/>
        <v>0</v>
      </c>
      <c r="I52" s="42">
        <f t="shared" si="3"/>
        <v>0</v>
      </c>
      <c r="J52" s="30">
        <f t="shared" si="5"/>
        <v>0</v>
      </c>
      <c r="K52" s="216"/>
      <c r="L52" s="27">
        <f t="shared" si="4"/>
        <v>0</v>
      </c>
    </row>
    <row r="53" spans="1:12" ht="15" customHeight="1" x14ac:dyDescent="0.45">
      <c r="A53" s="293"/>
      <c r="B53" s="5" t="s">
        <v>5</v>
      </c>
      <c r="C53" s="2">
        <v>303</v>
      </c>
      <c r="D53" s="1">
        <v>0</v>
      </c>
      <c r="E53" s="1">
        <v>0</v>
      </c>
      <c r="F53" s="41">
        <f t="shared" si="0"/>
        <v>0</v>
      </c>
      <c r="G53" s="22">
        <f t="shared" si="1"/>
        <v>0</v>
      </c>
      <c r="H53" s="45">
        <f t="shared" si="2"/>
        <v>0</v>
      </c>
      <c r="I53" s="42">
        <f t="shared" si="3"/>
        <v>0</v>
      </c>
      <c r="J53" s="30">
        <f t="shared" si="5"/>
        <v>0</v>
      </c>
      <c r="K53" s="216"/>
      <c r="L53" s="27">
        <f t="shared" si="4"/>
        <v>0</v>
      </c>
    </row>
    <row r="54" spans="1:12" ht="15" customHeight="1" x14ac:dyDescent="0.45">
      <c r="A54" s="293"/>
      <c r="B54" s="5" t="s">
        <v>5</v>
      </c>
      <c r="C54" s="2">
        <v>304</v>
      </c>
      <c r="D54" s="1">
        <v>0</v>
      </c>
      <c r="E54" s="1">
        <v>0</v>
      </c>
      <c r="F54" s="41">
        <f t="shared" si="0"/>
        <v>0</v>
      </c>
      <c r="G54" s="22">
        <f t="shared" si="1"/>
        <v>0</v>
      </c>
      <c r="H54" s="45">
        <f t="shared" si="2"/>
        <v>0</v>
      </c>
      <c r="I54" s="42">
        <f t="shared" si="3"/>
        <v>0</v>
      </c>
      <c r="J54" s="30">
        <f t="shared" si="5"/>
        <v>0</v>
      </c>
      <c r="K54" s="216"/>
      <c r="L54" s="27">
        <f t="shared" si="4"/>
        <v>0</v>
      </c>
    </row>
    <row r="55" spans="1:12" ht="15" customHeight="1" x14ac:dyDescent="0.45">
      <c r="A55" s="293"/>
      <c r="B55" s="5" t="s">
        <v>5</v>
      </c>
      <c r="C55" s="2">
        <v>401</v>
      </c>
      <c r="D55" s="1">
        <v>0</v>
      </c>
      <c r="E55" s="1">
        <v>0</v>
      </c>
      <c r="F55" s="41">
        <f t="shared" si="0"/>
        <v>0</v>
      </c>
      <c r="G55" s="22">
        <f t="shared" si="1"/>
        <v>0</v>
      </c>
      <c r="H55" s="45">
        <f t="shared" si="2"/>
        <v>0</v>
      </c>
      <c r="I55" s="42">
        <f t="shared" si="3"/>
        <v>0</v>
      </c>
      <c r="J55" s="30">
        <f t="shared" si="5"/>
        <v>0</v>
      </c>
      <c r="K55" s="216"/>
      <c r="L55" s="27">
        <f t="shared" si="4"/>
        <v>0</v>
      </c>
    </row>
    <row r="56" spans="1:12" ht="15" customHeight="1" x14ac:dyDescent="0.45">
      <c r="A56" s="293"/>
      <c r="B56" s="5" t="s">
        <v>5</v>
      </c>
      <c r="C56" s="2">
        <v>402</v>
      </c>
      <c r="D56" s="1">
        <v>0</v>
      </c>
      <c r="E56" s="1">
        <v>0</v>
      </c>
      <c r="F56" s="41">
        <f t="shared" si="0"/>
        <v>0</v>
      </c>
      <c r="G56" s="22">
        <f t="shared" si="1"/>
        <v>0</v>
      </c>
      <c r="H56" s="45">
        <f t="shared" si="2"/>
        <v>0</v>
      </c>
      <c r="I56" s="42">
        <f t="shared" si="3"/>
        <v>0</v>
      </c>
      <c r="J56" s="30">
        <f t="shared" si="5"/>
        <v>0</v>
      </c>
      <c r="K56" s="216"/>
      <c r="L56" s="27">
        <f t="shared" si="4"/>
        <v>0</v>
      </c>
    </row>
    <row r="57" spans="1:12" ht="15" customHeight="1" x14ac:dyDescent="0.45">
      <c r="A57" s="293"/>
      <c r="B57" s="5" t="s">
        <v>5</v>
      </c>
      <c r="C57" s="2">
        <v>403</v>
      </c>
      <c r="D57" s="1">
        <v>0</v>
      </c>
      <c r="E57" s="1">
        <v>0</v>
      </c>
      <c r="F57" s="41">
        <f>(E57-D57)*0.01</f>
        <v>0</v>
      </c>
      <c r="G57" s="22">
        <f t="shared" si="1"/>
        <v>0</v>
      </c>
      <c r="H57" s="45">
        <f t="shared" si="2"/>
        <v>0</v>
      </c>
      <c r="I57" s="42">
        <f t="shared" si="3"/>
        <v>0</v>
      </c>
      <c r="J57" s="30">
        <f t="shared" si="5"/>
        <v>0</v>
      </c>
      <c r="K57" s="216"/>
      <c r="L57" s="27">
        <f t="shared" si="4"/>
        <v>0</v>
      </c>
    </row>
    <row r="58" spans="1:12" ht="15" customHeight="1" x14ac:dyDescent="0.45">
      <c r="A58" s="293"/>
      <c r="B58" s="5" t="s">
        <v>5</v>
      </c>
      <c r="C58" s="2">
        <v>404</v>
      </c>
      <c r="D58" s="1">
        <v>0</v>
      </c>
      <c r="E58" s="1">
        <v>0</v>
      </c>
      <c r="F58" s="41">
        <f t="shared" si="0"/>
        <v>0</v>
      </c>
      <c r="G58" s="22">
        <f t="shared" si="1"/>
        <v>0</v>
      </c>
      <c r="H58" s="45">
        <f t="shared" si="2"/>
        <v>0</v>
      </c>
      <c r="I58" s="42">
        <f t="shared" si="3"/>
        <v>0</v>
      </c>
      <c r="J58" s="30">
        <f t="shared" si="5"/>
        <v>0</v>
      </c>
      <c r="K58" s="216"/>
      <c r="L58" s="27">
        <f t="shared" si="4"/>
        <v>0</v>
      </c>
    </row>
    <row r="59" spans="1:12" ht="15" customHeight="1" x14ac:dyDescent="0.45">
      <c r="A59" s="293"/>
      <c r="B59" s="5" t="s">
        <v>5</v>
      </c>
      <c r="C59" s="2">
        <v>501</v>
      </c>
      <c r="D59" s="1">
        <v>0</v>
      </c>
      <c r="E59" s="1">
        <v>0</v>
      </c>
      <c r="F59" s="41">
        <f t="shared" si="0"/>
        <v>0</v>
      </c>
      <c r="G59" s="22">
        <f t="shared" si="1"/>
        <v>0</v>
      </c>
      <c r="H59" s="45">
        <f t="shared" si="2"/>
        <v>0</v>
      </c>
      <c r="I59" s="42">
        <f t="shared" si="3"/>
        <v>0</v>
      </c>
      <c r="J59" s="30">
        <f t="shared" si="5"/>
        <v>0</v>
      </c>
      <c r="K59" s="216"/>
      <c r="L59" s="27">
        <f t="shared" si="4"/>
        <v>0</v>
      </c>
    </row>
    <row r="60" spans="1:12" ht="15" customHeight="1" x14ac:dyDescent="0.45">
      <c r="A60" s="293"/>
      <c r="B60" s="5" t="s">
        <v>5</v>
      </c>
      <c r="C60" s="2">
        <v>502</v>
      </c>
      <c r="D60" s="1">
        <v>0</v>
      </c>
      <c r="E60" s="1">
        <v>0</v>
      </c>
      <c r="F60" s="41">
        <f t="shared" si="0"/>
        <v>0</v>
      </c>
      <c r="G60" s="22">
        <f t="shared" si="1"/>
        <v>0</v>
      </c>
      <c r="H60" s="45">
        <f t="shared" si="2"/>
        <v>0</v>
      </c>
      <c r="I60" s="42">
        <f t="shared" si="3"/>
        <v>0</v>
      </c>
      <c r="J60" s="30">
        <f t="shared" si="5"/>
        <v>0</v>
      </c>
      <c r="K60" s="216"/>
      <c r="L60" s="27">
        <f t="shared" si="4"/>
        <v>0</v>
      </c>
    </row>
    <row r="61" spans="1:12" ht="15" customHeight="1" x14ac:dyDescent="0.45">
      <c r="A61" s="293"/>
      <c r="B61" s="5" t="s">
        <v>5</v>
      </c>
      <c r="C61" s="2">
        <v>503</v>
      </c>
      <c r="D61" s="1">
        <v>0</v>
      </c>
      <c r="E61" s="1">
        <v>0</v>
      </c>
      <c r="F61" s="41">
        <f t="shared" si="0"/>
        <v>0</v>
      </c>
      <c r="G61" s="22">
        <f t="shared" si="1"/>
        <v>0</v>
      </c>
      <c r="H61" s="45">
        <f t="shared" si="2"/>
        <v>0</v>
      </c>
      <c r="I61" s="42">
        <f t="shared" si="3"/>
        <v>0</v>
      </c>
      <c r="J61" s="30">
        <f t="shared" si="5"/>
        <v>0</v>
      </c>
      <c r="K61" s="216"/>
      <c r="L61" s="27">
        <f t="shared" si="4"/>
        <v>0</v>
      </c>
    </row>
    <row r="62" spans="1:12" ht="15.75" customHeight="1" x14ac:dyDescent="0.45">
      <c r="A62" s="293"/>
      <c r="B62" s="5" t="s">
        <v>5</v>
      </c>
      <c r="C62" s="2">
        <v>504</v>
      </c>
      <c r="D62" s="1">
        <v>0</v>
      </c>
      <c r="E62" s="1">
        <v>0</v>
      </c>
      <c r="F62" s="41">
        <f t="shared" si="0"/>
        <v>0</v>
      </c>
      <c r="G62" s="22">
        <f t="shared" si="1"/>
        <v>0</v>
      </c>
      <c r="H62" s="45">
        <f t="shared" si="2"/>
        <v>0</v>
      </c>
      <c r="I62" s="42">
        <f t="shared" si="3"/>
        <v>0</v>
      </c>
      <c r="J62" s="30">
        <f t="shared" si="5"/>
        <v>0</v>
      </c>
      <c r="K62" s="216"/>
      <c r="L62" s="27">
        <f t="shared" si="4"/>
        <v>0</v>
      </c>
    </row>
    <row r="63" spans="1:12" ht="15" customHeight="1" x14ac:dyDescent="0.45">
      <c r="A63" s="294"/>
      <c r="B63" s="5" t="s">
        <v>6</v>
      </c>
      <c r="C63" s="2">
        <v>101</v>
      </c>
      <c r="D63" s="1">
        <v>0</v>
      </c>
      <c r="E63" s="1">
        <v>0</v>
      </c>
      <c r="F63" s="41">
        <f t="shared" si="0"/>
        <v>0</v>
      </c>
      <c r="G63" s="22">
        <f t="shared" si="1"/>
        <v>0</v>
      </c>
      <c r="H63" s="45">
        <f t="shared" si="2"/>
        <v>0</v>
      </c>
      <c r="I63" s="42">
        <f t="shared" si="3"/>
        <v>0</v>
      </c>
      <c r="J63" s="30">
        <f t="shared" si="5"/>
        <v>0</v>
      </c>
      <c r="K63" s="216"/>
      <c r="L63" s="27">
        <f t="shared" si="4"/>
        <v>0</v>
      </c>
    </row>
    <row r="64" spans="1:12" ht="15" customHeight="1" x14ac:dyDescent="0.45">
      <c r="A64" s="294"/>
      <c r="B64" s="5" t="s">
        <v>6</v>
      </c>
      <c r="C64" s="2">
        <v>102</v>
      </c>
      <c r="D64" s="1">
        <v>0</v>
      </c>
      <c r="E64" s="1">
        <v>0</v>
      </c>
      <c r="F64" s="41">
        <f t="shared" si="0"/>
        <v>0</v>
      </c>
      <c r="G64" s="22">
        <f>MMULT($G$1,1/$F$183)*F64</f>
        <v>0</v>
      </c>
      <c r="H64" s="45">
        <f t="shared" si="2"/>
        <v>0</v>
      </c>
      <c r="I64" s="42">
        <f t="shared" si="3"/>
        <v>0</v>
      </c>
      <c r="J64" s="30">
        <f t="shared" si="5"/>
        <v>0</v>
      </c>
      <c r="K64" s="216"/>
      <c r="L64" s="27">
        <f t="shared" si="4"/>
        <v>0</v>
      </c>
    </row>
    <row r="65" spans="1:12" ht="15" customHeight="1" x14ac:dyDescent="0.45">
      <c r="A65" s="294"/>
      <c r="B65" s="5" t="s">
        <v>6</v>
      </c>
      <c r="C65" s="2">
        <v>103</v>
      </c>
      <c r="D65" s="1">
        <v>0</v>
      </c>
      <c r="E65" s="1">
        <v>0</v>
      </c>
      <c r="F65" s="41">
        <f t="shared" si="0"/>
        <v>0</v>
      </c>
      <c r="G65" s="22">
        <f t="shared" si="1"/>
        <v>0</v>
      </c>
      <c r="H65" s="45">
        <f t="shared" si="2"/>
        <v>0</v>
      </c>
      <c r="I65" s="42">
        <f t="shared" si="3"/>
        <v>0</v>
      </c>
      <c r="J65" s="30">
        <f t="shared" si="5"/>
        <v>0</v>
      </c>
      <c r="K65" s="216"/>
      <c r="L65" s="27">
        <f>SUM(I65,J65,K65)</f>
        <v>0</v>
      </c>
    </row>
    <row r="66" spans="1:12" ht="15" customHeight="1" x14ac:dyDescent="0.45">
      <c r="A66" s="294"/>
      <c r="B66" s="5" t="s">
        <v>6</v>
      </c>
      <c r="C66" s="2">
        <v>104</v>
      </c>
      <c r="D66" s="1">
        <v>0</v>
      </c>
      <c r="E66" s="1">
        <v>0</v>
      </c>
      <c r="F66" s="41">
        <f t="shared" si="0"/>
        <v>0</v>
      </c>
      <c r="G66" s="22">
        <f t="shared" si="1"/>
        <v>0</v>
      </c>
      <c r="H66" s="45">
        <f t="shared" si="2"/>
        <v>0</v>
      </c>
      <c r="I66" s="42">
        <f t="shared" si="3"/>
        <v>0</v>
      </c>
      <c r="J66" s="30">
        <f t="shared" si="5"/>
        <v>0</v>
      </c>
      <c r="K66" s="216"/>
      <c r="L66" s="27">
        <f t="shared" si="4"/>
        <v>0</v>
      </c>
    </row>
    <row r="67" spans="1:12" ht="15" customHeight="1" x14ac:dyDescent="0.45">
      <c r="A67" s="294"/>
      <c r="B67" s="5" t="s">
        <v>6</v>
      </c>
      <c r="C67" s="2">
        <v>201</v>
      </c>
      <c r="D67" s="1">
        <v>0</v>
      </c>
      <c r="E67" s="1">
        <v>0</v>
      </c>
      <c r="F67" s="41">
        <f t="shared" si="0"/>
        <v>0</v>
      </c>
      <c r="G67" s="22">
        <f t="shared" si="1"/>
        <v>0</v>
      </c>
      <c r="H67" s="45">
        <f t="shared" si="2"/>
        <v>0</v>
      </c>
      <c r="I67" s="42">
        <f t="shared" si="3"/>
        <v>0</v>
      </c>
      <c r="J67" s="30">
        <f t="shared" si="5"/>
        <v>0</v>
      </c>
      <c r="K67" s="216"/>
      <c r="L67" s="27">
        <f t="shared" si="4"/>
        <v>0</v>
      </c>
    </row>
    <row r="68" spans="1:12" ht="15" customHeight="1" x14ac:dyDescent="0.45">
      <c r="A68" s="294"/>
      <c r="B68" s="5" t="s">
        <v>6</v>
      </c>
      <c r="C68" s="2">
        <v>202</v>
      </c>
      <c r="D68" s="1">
        <v>0</v>
      </c>
      <c r="E68" s="1">
        <v>0</v>
      </c>
      <c r="F68" s="41">
        <f t="shared" ref="F68:F89" si="6">(E68-D68)*$N$1</f>
        <v>0</v>
      </c>
      <c r="G68" s="22">
        <f t="shared" ref="G68:G131" si="7">MMULT($G$1,1/$F$183)*F68</f>
        <v>0</v>
      </c>
      <c r="H68" s="45">
        <f t="shared" ref="H68:H131" si="8">MMULT($H$1,1/180)</f>
        <v>0</v>
      </c>
      <c r="I68" s="42">
        <f t="shared" ref="I68:I131" si="9">SUM(G68,H68)</f>
        <v>0</v>
      </c>
      <c r="J68" s="30">
        <f t="shared" si="5"/>
        <v>0</v>
      </c>
      <c r="K68" s="216"/>
      <c r="L68" s="27">
        <f t="shared" si="4"/>
        <v>0</v>
      </c>
    </row>
    <row r="69" spans="1:12" ht="15" customHeight="1" x14ac:dyDescent="0.45">
      <c r="A69" s="294"/>
      <c r="B69" s="5" t="s">
        <v>6</v>
      </c>
      <c r="C69" s="2">
        <v>203</v>
      </c>
      <c r="D69" s="1">
        <v>0</v>
      </c>
      <c r="E69" s="1">
        <v>0</v>
      </c>
      <c r="F69" s="41">
        <f t="shared" si="6"/>
        <v>0</v>
      </c>
      <c r="G69" s="22">
        <f t="shared" si="7"/>
        <v>0</v>
      </c>
      <c r="H69" s="45">
        <f t="shared" si="8"/>
        <v>0</v>
      </c>
      <c r="I69" s="42">
        <f t="shared" si="9"/>
        <v>0</v>
      </c>
      <c r="J69" s="30">
        <f t="shared" ref="J69:J132" si="10">SUM($J$3)</f>
        <v>0</v>
      </c>
      <c r="K69" s="216"/>
      <c r="L69" s="27">
        <f>SUM(I69,J69,K69)</f>
        <v>0</v>
      </c>
    </row>
    <row r="70" spans="1:12" ht="15" customHeight="1" x14ac:dyDescent="0.45">
      <c r="A70" s="294"/>
      <c r="B70" s="5" t="s">
        <v>6</v>
      </c>
      <c r="C70" s="2">
        <v>204</v>
      </c>
      <c r="D70" s="1">
        <v>0</v>
      </c>
      <c r="E70" s="1">
        <v>0</v>
      </c>
      <c r="F70" s="41">
        <f t="shared" si="6"/>
        <v>0</v>
      </c>
      <c r="G70" s="22">
        <f t="shared" si="7"/>
        <v>0</v>
      </c>
      <c r="H70" s="45">
        <f t="shared" si="8"/>
        <v>0</v>
      </c>
      <c r="I70" s="42">
        <f t="shared" si="9"/>
        <v>0</v>
      </c>
      <c r="J70" s="30">
        <f t="shared" si="10"/>
        <v>0</v>
      </c>
      <c r="K70" s="216"/>
      <c r="L70" s="27">
        <f>SUM(I70,J70,K70)</f>
        <v>0</v>
      </c>
    </row>
    <row r="71" spans="1:12" ht="15" customHeight="1" x14ac:dyDescent="0.45">
      <c r="A71" s="294"/>
      <c r="B71" s="5" t="s">
        <v>6</v>
      </c>
      <c r="C71" s="2">
        <v>301</v>
      </c>
      <c r="D71" s="1">
        <v>0</v>
      </c>
      <c r="E71" s="1">
        <v>0</v>
      </c>
      <c r="F71" s="41">
        <f t="shared" si="6"/>
        <v>0</v>
      </c>
      <c r="G71" s="22">
        <f t="shared" si="7"/>
        <v>0</v>
      </c>
      <c r="H71" s="45">
        <f t="shared" si="8"/>
        <v>0</v>
      </c>
      <c r="I71" s="42">
        <f t="shared" si="9"/>
        <v>0</v>
      </c>
      <c r="J71" s="30">
        <f t="shared" si="10"/>
        <v>0</v>
      </c>
      <c r="K71" s="216"/>
      <c r="L71" s="27">
        <f>SUM(I71,J71,K71)</f>
        <v>0</v>
      </c>
    </row>
    <row r="72" spans="1:12" ht="15" customHeight="1" x14ac:dyDescent="0.45">
      <c r="A72" s="294"/>
      <c r="B72" s="5" t="s">
        <v>6</v>
      </c>
      <c r="C72" s="2">
        <v>302</v>
      </c>
      <c r="D72" s="1">
        <v>0</v>
      </c>
      <c r="E72" s="1">
        <v>0</v>
      </c>
      <c r="F72" s="41">
        <f t="shared" si="6"/>
        <v>0</v>
      </c>
      <c r="G72" s="22">
        <f t="shared" si="7"/>
        <v>0</v>
      </c>
      <c r="H72" s="45">
        <f t="shared" si="8"/>
        <v>0</v>
      </c>
      <c r="I72" s="42">
        <f t="shared" si="9"/>
        <v>0</v>
      </c>
      <c r="J72" s="30">
        <f t="shared" si="10"/>
        <v>0</v>
      </c>
      <c r="K72" s="216"/>
      <c r="L72" s="27">
        <f t="shared" ref="L72:L131" si="11">SUM(I72,J72,K72)</f>
        <v>0</v>
      </c>
    </row>
    <row r="73" spans="1:12" ht="15" customHeight="1" x14ac:dyDescent="0.45">
      <c r="A73" s="294"/>
      <c r="B73" s="5" t="s">
        <v>6</v>
      </c>
      <c r="C73" s="2">
        <v>303</v>
      </c>
      <c r="D73" s="1">
        <v>0</v>
      </c>
      <c r="E73" s="1">
        <v>0</v>
      </c>
      <c r="F73" s="41">
        <f t="shared" si="6"/>
        <v>0</v>
      </c>
      <c r="G73" s="22">
        <f t="shared" si="7"/>
        <v>0</v>
      </c>
      <c r="H73" s="45">
        <f t="shared" si="8"/>
        <v>0</v>
      </c>
      <c r="I73" s="42">
        <f t="shared" si="9"/>
        <v>0</v>
      </c>
      <c r="J73" s="30">
        <f t="shared" si="10"/>
        <v>0</v>
      </c>
      <c r="K73" s="216"/>
      <c r="L73" s="27">
        <f t="shared" si="11"/>
        <v>0</v>
      </c>
    </row>
    <row r="74" spans="1:12" ht="15" customHeight="1" x14ac:dyDescent="0.45">
      <c r="A74" s="294"/>
      <c r="B74" s="5" t="s">
        <v>6</v>
      </c>
      <c r="C74" s="2">
        <v>304</v>
      </c>
      <c r="D74" s="1">
        <v>0</v>
      </c>
      <c r="E74" s="1">
        <v>0</v>
      </c>
      <c r="F74" s="41">
        <f t="shared" si="6"/>
        <v>0</v>
      </c>
      <c r="G74" s="22">
        <f t="shared" si="7"/>
        <v>0</v>
      </c>
      <c r="H74" s="45">
        <f t="shared" si="8"/>
        <v>0</v>
      </c>
      <c r="I74" s="42">
        <f t="shared" si="9"/>
        <v>0</v>
      </c>
      <c r="J74" s="30">
        <f t="shared" si="10"/>
        <v>0</v>
      </c>
      <c r="K74" s="216"/>
      <c r="L74" s="27">
        <f t="shared" si="11"/>
        <v>0</v>
      </c>
    </row>
    <row r="75" spans="1:12" ht="15" customHeight="1" x14ac:dyDescent="0.45">
      <c r="A75" s="294"/>
      <c r="B75" s="5" t="s">
        <v>6</v>
      </c>
      <c r="C75" s="2">
        <v>401</v>
      </c>
      <c r="D75" s="1">
        <v>0</v>
      </c>
      <c r="E75" s="1">
        <v>0</v>
      </c>
      <c r="F75" s="41">
        <f t="shared" si="6"/>
        <v>0</v>
      </c>
      <c r="G75" s="22">
        <f t="shared" si="7"/>
        <v>0</v>
      </c>
      <c r="H75" s="45">
        <f t="shared" si="8"/>
        <v>0</v>
      </c>
      <c r="I75" s="42">
        <f t="shared" si="9"/>
        <v>0</v>
      </c>
      <c r="J75" s="30">
        <f t="shared" si="10"/>
        <v>0</v>
      </c>
      <c r="K75" s="216"/>
      <c r="L75" s="27">
        <f t="shared" si="11"/>
        <v>0</v>
      </c>
    </row>
    <row r="76" spans="1:12" ht="15" customHeight="1" x14ac:dyDescent="0.45">
      <c r="A76" s="294"/>
      <c r="B76" s="5" t="s">
        <v>6</v>
      </c>
      <c r="C76" s="2">
        <v>402</v>
      </c>
      <c r="D76" s="1">
        <v>0</v>
      </c>
      <c r="E76" s="1">
        <v>0</v>
      </c>
      <c r="F76" s="41">
        <f t="shared" si="6"/>
        <v>0</v>
      </c>
      <c r="G76" s="22">
        <f t="shared" si="7"/>
        <v>0</v>
      </c>
      <c r="H76" s="45">
        <f t="shared" si="8"/>
        <v>0</v>
      </c>
      <c r="I76" s="42">
        <f t="shared" si="9"/>
        <v>0</v>
      </c>
      <c r="J76" s="30">
        <f t="shared" si="10"/>
        <v>0</v>
      </c>
      <c r="K76" s="216"/>
      <c r="L76" s="27">
        <f t="shared" si="11"/>
        <v>0</v>
      </c>
    </row>
    <row r="77" spans="1:12" ht="15" customHeight="1" x14ac:dyDescent="0.45">
      <c r="A77" s="294"/>
      <c r="B77" s="5" t="s">
        <v>6</v>
      </c>
      <c r="C77" s="2">
        <v>403</v>
      </c>
      <c r="D77" s="1">
        <v>0</v>
      </c>
      <c r="E77" s="1">
        <v>0</v>
      </c>
      <c r="F77" s="41">
        <f t="shared" si="6"/>
        <v>0</v>
      </c>
      <c r="G77" s="22">
        <f t="shared" si="7"/>
        <v>0</v>
      </c>
      <c r="H77" s="45">
        <f t="shared" si="8"/>
        <v>0</v>
      </c>
      <c r="I77" s="42">
        <f t="shared" si="9"/>
        <v>0</v>
      </c>
      <c r="J77" s="30">
        <f t="shared" si="10"/>
        <v>0</v>
      </c>
      <c r="K77" s="216"/>
      <c r="L77" s="27">
        <f t="shared" si="11"/>
        <v>0</v>
      </c>
    </row>
    <row r="78" spans="1:12" ht="15" customHeight="1" x14ac:dyDescent="0.45">
      <c r="A78" s="294"/>
      <c r="B78" s="5" t="s">
        <v>6</v>
      </c>
      <c r="C78" s="2">
        <v>404</v>
      </c>
      <c r="D78" s="1">
        <v>0</v>
      </c>
      <c r="E78" s="1">
        <v>0</v>
      </c>
      <c r="F78" s="41">
        <f t="shared" si="6"/>
        <v>0</v>
      </c>
      <c r="G78" s="22">
        <f t="shared" si="7"/>
        <v>0</v>
      </c>
      <c r="H78" s="45">
        <f t="shared" si="8"/>
        <v>0</v>
      </c>
      <c r="I78" s="42">
        <f t="shared" si="9"/>
        <v>0</v>
      </c>
      <c r="J78" s="30">
        <f t="shared" si="10"/>
        <v>0</v>
      </c>
      <c r="K78" s="216"/>
      <c r="L78" s="27">
        <f t="shared" si="11"/>
        <v>0</v>
      </c>
    </row>
    <row r="79" spans="1:12" ht="15" customHeight="1" x14ac:dyDescent="0.45">
      <c r="A79" s="294"/>
      <c r="B79" s="5" t="s">
        <v>6</v>
      </c>
      <c r="C79" s="2">
        <v>501</v>
      </c>
      <c r="D79" s="1">
        <v>0</v>
      </c>
      <c r="E79" s="1">
        <v>0</v>
      </c>
      <c r="F79" s="41">
        <f t="shared" si="6"/>
        <v>0</v>
      </c>
      <c r="G79" s="22">
        <f t="shared" si="7"/>
        <v>0</v>
      </c>
      <c r="H79" s="45">
        <f t="shared" si="8"/>
        <v>0</v>
      </c>
      <c r="I79" s="42">
        <f t="shared" si="9"/>
        <v>0</v>
      </c>
      <c r="J79" s="30">
        <f t="shared" si="10"/>
        <v>0</v>
      </c>
      <c r="K79" s="216"/>
      <c r="L79" s="27">
        <f t="shared" si="11"/>
        <v>0</v>
      </c>
    </row>
    <row r="80" spans="1:12" ht="15" customHeight="1" x14ac:dyDescent="0.45">
      <c r="A80" s="294"/>
      <c r="B80" s="5" t="s">
        <v>6</v>
      </c>
      <c r="C80" s="2">
        <v>502</v>
      </c>
      <c r="D80" s="1">
        <v>0</v>
      </c>
      <c r="E80" s="1">
        <v>0</v>
      </c>
      <c r="F80" s="41">
        <f t="shared" si="6"/>
        <v>0</v>
      </c>
      <c r="G80" s="22">
        <f t="shared" si="7"/>
        <v>0</v>
      </c>
      <c r="H80" s="45">
        <f t="shared" si="8"/>
        <v>0</v>
      </c>
      <c r="I80" s="42">
        <f t="shared" si="9"/>
        <v>0</v>
      </c>
      <c r="J80" s="30">
        <f t="shared" si="10"/>
        <v>0</v>
      </c>
      <c r="K80" s="216"/>
      <c r="L80" s="27">
        <f t="shared" si="11"/>
        <v>0</v>
      </c>
    </row>
    <row r="81" spans="1:12" ht="15" customHeight="1" x14ac:dyDescent="0.45">
      <c r="A81" s="294"/>
      <c r="B81" s="5" t="s">
        <v>6</v>
      </c>
      <c r="C81" s="2">
        <v>503</v>
      </c>
      <c r="D81" s="1">
        <v>0</v>
      </c>
      <c r="E81" s="1">
        <v>0</v>
      </c>
      <c r="F81" s="41">
        <f t="shared" si="6"/>
        <v>0</v>
      </c>
      <c r="G81" s="22">
        <f t="shared" si="7"/>
        <v>0</v>
      </c>
      <c r="H81" s="45">
        <f t="shared" si="8"/>
        <v>0</v>
      </c>
      <c r="I81" s="42">
        <f t="shared" si="9"/>
        <v>0</v>
      </c>
      <c r="J81" s="30">
        <f t="shared" si="10"/>
        <v>0</v>
      </c>
      <c r="K81" s="216"/>
      <c r="L81" s="27">
        <f t="shared" si="11"/>
        <v>0</v>
      </c>
    </row>
    <row r="82" spans="1:12" ht="15.75" customHeight="1" x14ac:dyDescent="0.45">
      <c r="A82" s="294"/>
      <c r="B82" s="5" t="s">
        <v>6</v>
      </c>
      <c r="C82" s="2">
        <v>504</v>
      </c>
      <c r="D82" s="1">
        <v>0</v>
      </c>
      <c r="E82" s="1">
        <v>0</v>
      </c>
      <c r="F82" s="41">
        <f t="shared" si="6"/>
        <v>0</v>
      </c>
      <c r="G82" s="22">
        <f t="shared" si="7"/>
        <v>0</v>
      </c>
      <c r="H82" s="45">
        <f t="shared" si="8"/>
        <v>0</v>
      </c>
      <c r="I82" s="42">
        <f t="shared" si="9"/>
        <v>0</v>
      </c>
      <c r="J82" s="30">
        <f t="shared" si="10"/>
        <v>0</v>
      </c>
      <c r="K82" s="216"/>
      <c r="L82" s="27">
        <f t="shared" si="11"/>
        <v>0</v>
      </c>
    </row>
    <row r="83" spans="1:12" ht="15" customHeight="1" x14ac:dyDescent="0.45">
      <c r="A83" s="293"/>
      <c r="B83" s="5" t="s">
        <v>7</v>
      </c>
      <c r="C83" s="2">
        <v>101</v>
      </c>
      <c r="D83" s="1">
        <v>0</v>
      </c>
      <c r="E83" s="1">
        <v>0</v>
      </c>
      <c r="F83" s="41">
        <f t="shared" si="6"/>
        <v>0</v>
      </c>
      <c r="G83" s="22">
        <f t="shared" si="7"/>
        <v>0</v>
      </c>
      <c r="H83" s="45">
        <f t="shared" si="8"/>
        <v>0</v>
      </c>
      <c r="I83" s="42">
        <f t="shared" si="9"/>
        <v>0</v>
      </c>
      <c r="J83" s="30">
        <f t="shared" si="10"/>
        <v>0</v>
      </c>
      <c r="K83" s="216"/>
      <c r="L83" s="27">
        <f t="shared" si="11"/>
        <v>0</v>
      </c>
    </row>
    <row r="84" spans="1:12" ht="15" customHeight="1" x14ac:dyDescent="0.45">
      <c r="A84" s="293"/>
      <c r="B84" s="5" t="s">
        <v>7</v>
      </c>
      <c r="C84" s="2">
        <v>102</v>
      </c>
      <c r="D84" s="1">
        <v>0</v>
      </c>
      <c r="E84" s="1">
        <v>0</v>
      </c>
      <c r="F84" s="41">
        <f t="shared" si="6"/>
        <v>0</v>
      </c>
      <c r="G84" s="22">
        <f t="shared" si="7"/>
        <v>0</v>
      </c>
      <c r="H84" s="45">
        <f t="shared" si="8"/>
        <v>0</v>
      </c>
      <c r="I84" s="42">
        <f t="shared" si="9"/>
        <v>0</v>
      </c>
      <c r="J84" s="30">
        <f t="shared" si="10"/>
        <v>0</v>
      </c>
      <c r="K84" s="216"/>
      <c r="L84" s="27">
        <f t="shared" si="11"/>
        <v>0</v>
      </c>
    </row>
    <row r="85" spans="1:12" ht="15" customHeight="1" x14ac:dyDescent="0.45">
      <c r="A85" s="293"/>
      <c r="B85" s="5" t="s">
        <v>7</v>
      </c>
      <c r="C85" s="2">
        <v>103</v>
      </c>
      <c r="D85" s="1">
        <v>0</v>
      </c>
      <c r="E85" s="1">
        <v>0</v>
      </c>
      <c r="F85" s="41">
        <f t="shared" si="6"/>
        <v>0</v>
      </c>
      <c r="G85" s="22">
        <f t="shared" si="7"/>
        <v>0</v>
      </c>
      <c r="H85" s="45">
        <f t="shared" si="8"/>
        <v>0</v>
      </c>
      <c r="I85" s="42">
        <f t="shared" si="9"/>
        <v>0</v>
      </c>
      <c r="J85" s="30">
        <f t="shared" si="10"/>
        <v>0</v>
      </c>
      <c r="K85" s="216"/>
      <c r="L85" s="27">
        <f t="shared" si="11"/>
        <v>0</v>
      </c>
    </row>
    <row r="86" spans="1:12" ht="15" customHeight="1" x14ac:dyDescent="0.45">
      <c r="A86" s="293"/>
      <c r="B86" s="5" t="s">
        <v>7</v>
      </c>
      <c r="C86" s="2">
        <v>104</v>
      </c>
      <c r="D86" s="1">
        <v>0</v>
      </c>
      <c r="E86" s="1">
        <v>0</v>
      </c>
      <c r="F86" s="41">
        <f t="shared" si="6"/>
        <v>0</v>
      </c>
      <c r="G86" s="22">
        <f t="shared" si="7"/>
        <v>0</v>
      </c>
      <c r="H86" s="45">
        <f t="shared" si="8"/>
        <v>0</v>
      </c>
      <c r="I86" s="42">
        <f t="shared" si="9"/>
        <v>0</v>
      </c>
      <c r="J86" s="30">
        <f t="shared" si="10"/>
        <v>0</v>
      </c>
      <c r="K86" s="216"/>
      <c r="L86" s="27">
        <f t="shared" si="11"/>
        <v>0</v>
      </c>
    </row>
    <row r="87" spans="1:12" ht="15" customHeight="1" x14ac:dyDescent="0.45">
      <c r="A87" s="293"/>
      <c r="B87" s="5" t="s">
        <v>7</v>
      </c>
      <c r="C87" s="2">
        <v>201</v>
      </c>
      <c r="D87" s="1">
        <v>0</v>
      </c>
      <c r="E87" s="1">
        <v>0</v>
      </c>
      <c r="F87" s="41">
        <f t="shared" si="6"/>
        <v>0</v>
      </c>
      <c r="G87" s="22">
        <f t="shared" si="7"/>
        <v>0</v>
      </c>
      <c r="H87" s="45">
        <f t="shared" si="8"/>
        <v>0</v>
      </c>
      <c r="I87" s="42">
        <f t="shared" si="9"/>
        <v>0</v>
      </c>
      <c r="J87" s="30">
        <f t="shared" si="10"/>
        <v>0</v>
      </c>
      <c r="K87" s="216"/>
      <c r="L87" s="27">
        <f t="shared" si="11"/>
        <v>0</v>
      </c>
    </row>
    <row r="88" spans="1:12" ht="15" customHeight="1" x14ac:dyDescent="0.45">
      <c r="A88" s="293"/>
      <c r="B88" s="5" t="s">
        <v>7</v>
      </c>
      <c r="C88" s="2">
        <v>202</v>
      </c>
      <c r="D88" s="1">
        <v>0</v>
      </c>
      <c r="E88" s="1">
        <v>0</v>
      </c>
      <c r="F88" s="41">
        <f>(E88-D88)*0.01</f>
        <v>0</v>
      </c>
      <c r="G88" s="22">
        <f t="shared" si="7"/>
        <v>0</v>
      </c>
      <c r="H88" s="45">
        <f t="shared" si="8"/>
        <v>0</v>
      </c>
      <c r="I88" s="42">
        <f t="shared" si="9"/>
        <v>0</v>
      </c>
      <c r="J88" s="30">
        <f t="shared" si="10"/>
        <v>0</v>
      </c>
      <c r="K88" s="216"/>
      <c r="L88" s="27">
        <f t="shared" si="11"/>
        <v>0</v>
      </c>
    </row>
    <row r="89" spans="1:12" ht="15" customHeight="1" x14ac:dyDescent="0.45">
      <c r="A89" s="293"/>
      <c r="B89" s="5" t="s">
        <v>7</v>
      </c>
      <c r="C89" s="2">
        <v>203</v>
      </c>
      <c r="D89" s="1">
        <v>0</v>
      </c>
      <c r="E89" s="1">
        <v>0</v>
      </c>
      <c r="F89" s="41">
        <f t="shared" si="6"/>
        <v>0</v>
      </c>
      <c r="G89" s="22">
        <f t="shared" si="7"/>
        <v>0</v>
      </c>
      <c r="H89" s="45">
        <f t="shared" si="8"/>
        <v>0</v>
      </c>
      <c r="I89" s="42">
        <f t="shared" si="9"/>
        <v>0</v>
      </c>
      <c r="J89" s="30">
        <f t="shared" si="10"/>
        <v>0</v>
      </c>
      <c r="K89" s="216"/>
      <c r="L89" s="27">
        <f t="shared" si="11"/>
        <v>0</v>
      </c>
    </row>
    <row r="90" spans="1:12" ht="15" customHeight="1" x14ac:dyDescent="0.45">
      <c r="A90" s="293"/>
      <c r="B90" s="5" t="s">
        <v>7</v>
      </c>
      <c r="C90" s="2">
        <v>204</v>
      </c>
      <c r="D90" s="1">
        <v>0</v>
      </c>
      <c r="E90" s="1">
        <v>0</v>
      </c>
      <c r="F90" s="41">
        <f>(E90-D90)*0.01</f>
        <v>0</v>
      </c>
      <c r="G90" s="22">
        <f t="shared" si="7"/>
        <v>0</v>
      </c>
      <c r="H90" s="45">
        <f t="shared" si="8"/>
        <v>0</v>
      </c>
      <c r="I90" s="42">
        <f t="shared" si="9"/>
        <v>0</v>
      </c>
      <c r="J90" s="30">
        <f t="shared" si="10"/>
        <v>0</v>
      </c>
      <c r="K90" s="216"/>
      <c r="L90" s="27">
        <f t="shared" si="11"/>
        <v>0</v>
      </c>
    </row>
    <row r="91" spans="1:12" ht="15" customHeight="1" x14ac:dyDescent="0.45">
      <c r="A91" s="293"/>
      <c r="B91" s="5" t="s">
        <v>7</v>
      </c>
      <c r="C91" s="2">
        <v>301</v>
      </c>
      <c r="D91" s="1">
        <v>0</v>
      </c>
      <c r="E91" s="1">
        <v>0</v>
      </c>
      <c r="F91" s="41">
        <f t="shared" ref="F91:F123" si="12">(E91-D91)*$N$1</f>
        <v>0</v>
      </c>
      <c r="G91" s="22">
        <f t="shared" si="7"/>
        <v>0</v>
      </c>
      <c r="H91" s="45">
        <f t="shared" si="8"/>
        <v>0</v>
      </c>
      <c r="I91" s="42">
        <f t="shared" si="9"/>
        <v>0</v>
      </c>
      <c r="J91" s="30">
        <f t="shared" si="10"/>
        <v>0</v>
      </c>
      <c r="K91" s="216"/>
      <c r="L91" s="27">
        <f t="shared" si="11"/>
        <v>0</v>
      </c>
    </row>
    <row r="92" spans="1:12" ht="15" customHeight="1" x14ac:dyDescent="0.45">
      <c r="A92" s="293"/>
      <c r="B92" s="5" t="s">
        <v>7</v>
      </c>
      <c r="C92" s="2">
        <v>302</v>
      </c>
      <c r="D92" s="1">
        <v>0</v>
      </c>
      <c r="E92" s="1">
        <v>0</v>
      </c>
      <c r="F92" s="41">
        <f t="shared" si="12"/>
        <v>0</v>
      </c>
      <c r="G92" s="22">
        <f t="shared" si="7"/>
        <v>0</v>
      </c>
      <c r="H92" s="45">
        <f t="shared" si="8"/>
        <v>0</v>
      </c>
      <c r="I92" s="42">
        <f t="shared" si="9"/>
        <v>0</v>
      </c>
      <c r="J92" s="30">
        <f t="shared" si="10"/>
        <v>0</v>
      </c>
      <c r="K92" s="216"/>
      <c r="L92" s="27">
        <f t="shared" si="11"/>
        <v>0</v>
      </c>
    </row>
    <row r="93" spans="1:12" ht="15" customHeight="1" x14ac:dyDescent="0.45">
      <c r="A93" s="293"/>
      <c r="B93" s="5" t="s">
        <v>7</v>
      </c>
      <c r="C93" s="2">
        <v>303</v>
      </c>
      <c r="D93" s="1">
        <v>0</v>
      </c>
      <c r="E93" s="1">
        <v>0</v>
      </c>
      <c r="F93" s="41">
        <f t="shared" si="12"/>
        <v>0</v>
      </c>
      <c r="G93" s="22">
        <f t="shared" si="7"/>
        <v>0</v>
      </c>
      <c r="H93" s="45">
        <f t="shared" si="8"/>
        <v>0</v>
      </c>
      <c r="I93" s="42">
        <f t="shared" si="9"/>
        <v>0</v>
      </c>
      <c r="J93" s="30">
        <f t="shared" si="10"/>
        <v>0</v>
      </c>
      <c r="K93" s="216"/>
      <c r="L93" s="27">
        <f t="shared" si="11"/>
        <v>0</v>
      </c>
    </row>
    <row r="94" spans="1:12" ht="15" customHeight="1" x14ac:dyDescent="0.45">
      <c r="A94" s="293"/>
      <c r="B94" s="5" t="s">
        <v>7</v>
      </c>
      <c r="C94" s="2">
        <v>304</v>
      </c>
      <c r="D94" s="1">
        <v>0</v>
      </c>
      <c r="E94" s="1">
        <v>0</v>
      </c>
      <c r="F94" s="41">
        <f t="shared" si="12"/>
        <v>0</v>
      </c>
      <c r="G94" s="22">
        <f t="shared" si="7"/>
        <v>0</v>
      </c>
      <c r="H94" s="45">
        <f t="shared" si="8"/>
        <v>0</v>
      </c>
      <c r="I94" s="42">
        <f t="shared" si="9"/>
        <v>0</v>
      </c>
      <c r="J94" s="30">
        <f t="shared" si="10"/>
        <v>0</v>
      </c>
      <c r="K94" s="216"/>
      <c r="L94" s="27">
        <f t="shared" si="11"/>
        <v>0</v>
      </c>
    </row>
    <row r="95" spans="1:12" ht="15" customHeight="1" x14ac:dyDescent="0.45">
      <c r="A95" s="293"/>
      <c r="B95" s="5" t="s">
        <v>7</v>
      </c>
      <c r="C95" s="2">
        <v>401</v>
      </c>
      <c r="D95" s="1">
        <v>0</v>
      </c>
      <c r="E95" s="1">
        <v>0</v>
      </c>
      <c r="F95" s="41">
        <f t="shared" si="12"/>
        <v>0</v>
      </c>
      <c r="G95" s="22">
        <f t="shared" si="7"/>
        <v>0</v>
      </c>
      <c r="H95" s="45">
        <f t="shared" si="8"/>
        <v>0</v>
      </c>
      <c r="I95" s="42">
        <f t="shared" si="9"/>
        <v>0</v>
      </c>
      <c r="J95" s="30">
        <f t="shared" si="10"/>
        <v>0</v>
      </c>
      <c r="K95" s="216"/>
      <c r="L95" s="27">
        <f t="shared" si="11"/>
        <v>0</v>
      </c>
    </row>
    <row r="96" spans="1:12" ht="15" customHeight="1" x14ac:dyDescent="0.45">
      <c r="A96" s="293"/>
      <c r="B96" s="5" t="s">
        <v>7</v>
      </c>
      <c r="C96" s="2">
        <v>402</v>
      </c>
      <c r="D96" s="1">
        <v>0</v>
      </c>
      <c r="E96" s="1">
        <v>0</v>
      </c>
      <c r="F96" s="41">
        <f t="shared" si="12"/>
        <v>0</v>
      </c>
      <c r="G96" s="22">
        <f t="shared" si="7"/>
        <v>0</v>
      </c>
      <c r="H96" s="45">
        <f t="shared" si="8"/>
        <v>0</v>
      </c>
      <c r="I96" s="42">
        <f t="shared" si="9"/>
        <v>0</v>
      </c>
      <c r="J96" s="30">
        <f t="shared" si="10"/>
        <v>0</v>
      </c>
      <c r="K96" s="216"/>
      <c r="L96" s="27">
        <f t="shared" si="11"/>
        <v>0</v>
      </c>
    </row>
    <row r="97" spans="1:12" ht="15" customHeight="1" x14ac:dyDescent="0.45">
      <c r="A97" s="293"/>
      <c r="B97" s="5" t="s">
        <v>7</v>
      </c>
      <c r="C97" s="2">
        <v>403</v>
      </c>
      <c r="D97" s="1">
        <v>0</v>
      </c>
      <c r="E97" s="1">
        <v>0</v>
      </c>
      <c r="F97" s="41">
        <f t="shared" si="12"/>
        <v>0</v>
      </c>
      <c r="G97" s="22">
        <f t="shared" si="7"/>
        <v>0</v>
      </c>
      <c r="H97" s="45">
        <f t="shared" si="8"/>
        <v>0</v>
      </c>
      <c r="I97" s="42">
        <f t="shared" si="9"/>
        <v>0</v>
      </c>
      <c r="J97" s="30">
        <f t="shared" si="10"/>
        <v>0</v>
      </c>
      <c r="K97" s="216"/>
      <c r="L97" s="27">
        <f t="shared" si="11"/>
        <v>0</v>
      </c>
    </row>
    <row r="98" spans="1:12" ht="15" customHeight="1" x14ac:dyDescent="0.45">
      <c r="A98" s="293"/>
      <c r="B98" s="5" t="s">
        <v>7</v>
      </c>
      <c r="C98" s="2">
        <v>404</v>
      </c>
      <c r="D98" s="1">
        <v>0</v>
      </c>
      <c r="E98" s="1">
        <v>0</v>
      </c>
      <c r="F98" s="41">
        <f t="shared" si="12"/>
        <v>0</v>
      </c>
      <c r="G98" s="22">
        <f t="shared" si="7"/>
        <v>0</v>
      </c>
      <c r="H98" s="45">
        <f t="shared" si="8"/>
        <v>0</v>
      </c>
      <c r="I98" s="42">
        <f t="shared" si="9"/>
        <v>0</v>
      </c>
      <c r="J98" s="30">
        <f t="shared" si="10"/>
        <v>0</v>
      </c>
      <c r="K98" s="216"/>
      <c r="L98" s="27">
        <f t="shared" si="11"/>
        <v>0</v>
      </c>
    </row>
    <row r="99" spans="1:12" ht="15" customHeight="1" x14ac:dyDescent="0.45">
      <c r="A99" s="293"/>
      <c r="B99" s="5" t="s">
        <v>7</v>
      </c>
      <c r="C99" s="2">
        <v>501</v>
      </c>
      <c r="D99" s="1">
        <v>0</v>
      </c>
      <c r="E99" s="1">
        <v>0</v>
      </c>
      <c r="F99" s="41">
        <f t="shared" si="12"/>
        <v>0</v>
      </c>
      <c r="G99" s="22">
        <f t="shared" si="7"/>
        <v>0</v>
      </c>
      <c r="H99" s="45">
        <f t="shared" si="8"/>
        <v>0</v>
      </c>
      <c r="I99" s="42">
        <f t="shared" si="9"/>
        <v>0</v>
      </c>
      <c r="J99" s="30">
        <f t="shared" si="10"/>
        <v>0</v>
      </c>
      <c r="K99" s="216"/>
      <c r="L99" s="27">
        <f t="shared" si="11"/>
        <v>0</v>
      </c>
    </row>
    <row r="100" spans="1:12" ht="15" customHeight="1" x14ac:dyDescent="0.45">
      <c r="A100" s="293"/>
      <c r="B100" s="5" t="s">
        <v>7</v>
      </c>
      <c r="C100" s="2">
        <v>502</v>
      </c>
      <c r="D100" s="1">
        <v>0</v>
      </c>
      <c r="E100" s="1">
        <v>0</v>
      </c>
      <c r="F100" s="41">
        <f t="shared" si="12"/>
        <v>0</v>
      </c>
      <c r="G100" s="22">
        <f t="shared" si="7"/>
        <v>0</v>
      </c>
      <c r="H100" s="45">
        <f t="shared" si="8"/>
        <v>0</v>
      </c>
      <c r="I100" s="42">
        <f t="shared" si="9"/>
        <v>0</v>
      </c>
      <c r="J100" s="30">
        <f t="shared" si="10"/>
        <v>0</v>
      </c>
      <c r="K100" s="216"/>
      <c r="L100" s="27">
        <f t="shared" si="11"/>
        <v>0</v>
      </c>
    </row>
    <row r="101" spans="1:12" ht="15" customHeight="1" x14ac:dyDescent="0.45">
      <c r="A101" s="293"/>
      <c r="B101" s="5" t="s">
        <v>7</v>
      </c>
      <c r="C101" s="2">
        <v>503</v>
      </c>
      <c r="D101" s="1">
        <v>0</v>
      </c>
      <c r="E101" s="1">
        <v>0</v>
      </c>
      <c r="F101" s="41">
        <f t="shared" si="12"/>
        <v>0</v>
      </c>
      <c r="G101" s="22">
        <f t="shared" si="7"/>
        <v>0</v>
      </c>
      <c r="H101" s="45">
        <f t="shared" si="8"/>
        <v>0</v>
      </c>
      <c r="I101" s="42">
        <f t="shared" si="9"/>
        <v>0</v>
      </c>
      <c r="J101" s="30">
        <f t="shared" si="10"/>
        <v>0</v>
      </c>
      <c r="K101" s="216"/>
      <c r="L101" s="27">
        <f t="shared" si="11"/>
        <v>0</v>
      </c>
    </row>
    <row r="102" spans="1:12" ht="15.75" customHeight="1" x14ac:dyDescent="0.45">
      <c r="A102" s="293"/>
      <c r="B102" s="5" t="s">
        <v>7</v>
      </c>
      <c r="C102" s="2">
        <v>504</v>
      </c>
      <c r="D102" s="1">
        <v>0</v>
      </c>
      <c r="E102" s="1">
        <v>0</v>
      </c>
      <c r="F102" s="41">
        <f t="shared" si="12"/>
        <v>0</v>
      </c>
      <c r="G102" s="22">
        <f t="shared" si="7"/>
        <v>0</v>
      </c>
      <c r="H102" s="45">
        <f t="shared" si="8"/>
        <v>0</v>
      </c>
      <c r="I102" s="42">
        <f t="shared" si="9"/>
        <v>0</v>
      </c>
      <c r="J102" s="30">
        <f t="shared" si="10"/>
        <v>0</v>
      </c>
      <c r="K102" s="216"/>
      <c r="L102" s="27">
        <f t="shared" si="11"/>
        <v>0</v>
      </c>
    </row>
    <row r="103" spans="1:12" ht="15" customHeight="1" x14ac:dyDescent="0.45">
      <c r="A103" s="294"/>
      <c r="B103" s="5" t="s">
        <v>8</v>
      </c>
      <c r="C103" s="2">
        <v>101</v>
      </c>
      <c r="D103" s="1">
        <v>0</v>
      </c>
      <c r="E103" s="1">
        <v>0</v>
      </c>
      <c r="F103" s="41">
        <f t="shared" si="12"/>
        <v>0</v>
      </c>
      <c r="G103" s="22">
        <f t="shared" si="7"/>
        <v>0</v>
      </c>
      <c r="H103" s="45">
        <f t="shared" si="8"/>
        <v>0</v>
      </c>
      <c r="I103" s="42">
        <f t="shared" si="9"/>
        <v>0</v>
      </c>
      <c r="J103" s="30">
        <f t="shared" si="10"/>
        <v>0</v>
      </c>
      <c r="K103" s="216"/>
      <c r="L103" s="27">
        <f t="shared" si="11"/>
        <v>0</v>
      </c>
    </row>
    <row r="104" spans="1:12" ht="15" customHeight="1" x14ac:dyDescent="0.45">
      <c r="A104" s="294"/>
      <c r="B104" s="5" t="s">
        <v>8</v>
      </c>
      <c r="C104" s="2">
        <v>102</v>
      </c>
      <c r="D104" s="1">
        <v>0</v>
      </c>
      <c r="E104" s="1">
        <v>0</v>
      </c>
      <c r="F104" s="41">
        <f>(E104-D104)*0.01</f>
        <v>0</v>
      </c>
      <c r="G104" s="22">
        <f t="shared" si="7"/>
        <v>0</v>
      </c>
      <c r="H104" s="45">
        <f t="shared" si="8"/>
        <v>0</v>
      </c>
      <c r="I104" s="42">
        <f t="shared" si="9"/>
        <v>0</v>
      </c>
      <c r="J104" s="30">
        <f t="shared" si="10"/>
        <v>0</v>
      </c>
      <c r="K104" s="216"/>
      <c r="L104" s="27">
        <f t="shared" si="11"/>
        <v>0</v>
      </c>
    </row>
    <row r="105" spans="1:12" ht="15" customHeight="1" x14ac:dyDescent="0.45">
      <c r="A105" s="294"/>
      <c r="B105" s="107" t="s">
        <v>8</v>
      </c>
      <c r="C105" s="2">
        <v>103</v>
      </c>
      <c r="D105" s="1">
        <v>0</v>
      </c>
      <c r="E105" s="1">
        <v>0</v>
      </c>
      <c r="F105" s="41">
        <f t="shared" si="12"/>
        <v>0</v>
      </c>
      <c r="G105" s="22">
        <f t="shared" si="7"/>
        <v>0</v>
      </c>
      <c r="H105" s="45">
        <f t="shared" si="8"/>
        <v>0</v>
      </c>
      <c r="I105" s="42">
        <f t="shared" si="9"/>
        <v>0</v>
      </c>
      <c r="J105" s="30">
        <f t="shared" si="10"/>
        <v>0</v>
      </c>
      <c r="K105" s="216"/>
      <c r="L105" s="27">
        <f t="shared" si="11"/>
        <v>0</v>
      </c>
    </row>
    <row r="106" spans="1:12" ht="15" customHeight="1" x14ac:dyDescent="0.45">
      <c r="A106" s="294"/>
      <c r="B106" s="5" t="s">
        <v>8</v>
      </c>
      <c r="C106" s="2">
        <v>104</v>
      </c>
      <c r="D106" s="1">
        <v>0</v>
      </c>
      <c r="E106" s="1">
        <v>0</v>
      </c>
      <c r="F106" s="41">
        <f t="shared" si="12"/>
        <v>0</v>
      </c>
      <c r="G106" s="22">
        <f t="shared" si="7"/>
        <v>0</v>
      </c>
      <c r="H106" s="45">
        <f t="shared" si="8"/>
        <v>0</v>
      </c>
      <c r="I106" s="42">
        <f t="shared" si="9"/>
        <v>0</v>
      </c>
      <c r="J106" s="30">
        <f t="shared" si="10"/>
        <v>0</v>
      </c>
      <c r="K106" s="216"/>
      <c r="L106" s="27">
        <f t="shared" si="11"/>
        <v>0</v>
      </c>
    </row>
    <row r="107" spans="1:12" ht="15" customHeight="1" x14ac:dyDescent="0.45">
      <c r="A107" s="294"/>
      <c r="B107" s="5" t="s">
        <v>8</v>
      </c>
      <c r="C107" s="2">
        <v>201</v>
      </c>
      <c r="D107" s="1">
        <v>0</v>
      </c>
      <c r="E107" s="1">
        <v>0</v>
      </c>
      <c r="F107" s="41">
        <f t="shared" si="12"/>
        <v>0</v>
      </c>
      <c r="G107" s="22">
        <f t="shared" si="7"/>
        <v>0</v>
      </c>
      <c r="H107" s="45">
        <f t="shared" si="8"/>
        <v>0</v>
      </c>
      <c r="I107" s="42">
        <f t="shared" si="9"/>
        <v>0</v>
      </c>
      <c r="J107" s="30">
        <f t="shared" si="10"/>
        <v>0</v>
      </c>
      <c r="K107" s="216"/>
      <c r="L107" s="27">
        <f t="shared" si="11"/>
        <v>0</v>
      </c>
    </row>
    <row r="108" spans="1:12" ht="15" customHeight="1" x14ac:dyDescent="0.45">
      <c r="A108" s="294"/>
      <c r="B108" s="5" t="s">
        <v>8</v>
      </c>
      <c r="C108" s="2">
        <v>202</v>
      </c>
      <c r="D108" s="1">
        <v>0</v>
      </c>
      <c r="E108" s="1">
        <v>0</v>
      </c>
      <c r="F108" s="41">
        <f t="shared" si="12"/>
        <v>0</v>
      </c>
      <c r="G108" s="22">
        <f t="shared" si="7"/>
        <v>0</v>
      </c>
      <c r="H108" s="45">
        <f t="shared" si="8"/>
        <v>0</v>
      </c>
      <c r="I108" s="42">
        <f t="shared" si="9"/>
        <v>0</v>
      </c>
      <c r="J108" s="30">
        <f t="shared" si="10"/>
        <v>0</v>
      </c>
      <c r="K108" s="216"/>
      <c r="L108" s="27">
        <f t="shared" si="11"/>
        <v>0</v>
      </c>
    </row>
    <row r="109" spans="1:12" ht="15" customHeight="1" x14ac:dyDescent="0.45">
      <c r="A109" s="294"/>
      <c r="B109" s="5" t="s">
        <v>8</v>
      </c>
      <c r="C109" s="2">
        <v>203</v>
      </c>
      <c r="D109" s="1">
        <v>0</v>
      </c>
      <c r="E109" s="1">
        <v>0</v>
      </c>
      <c r="F109" s="41">
        <f t="shared" si="12"/>
        <v>0</v>
      </c>
      <c r="G109" s="22">
        <f t="shared" si="7"/>
        <v>0</v>
      </c>
      <c r="H109" s="45">
        <f t="shared" si="8"/>
        <v>0</v>
      </c>
      <c r="I109" s="42">
        <f t="shared" si="9"/>
        <v>0</v>
      </c>
      <c r="J109" s="30">
        <f t="shared" si="10"/>
        <v>0</v>
      </c>
      <c r="K109" s="216"/>
      <c r="L109" s="27">
        <f t="shared" si="11"/>
        <v>0</v>
      </c>
    </row>
    <row r="110" spans="1:12" ht="15" customHeight="1" x14ac:dyDescent="0.45">
      <c r="A110" s="294"/>
      <c r="B110" s="5" t="s">
        <v>8</v>
      </c>
      <c r="C110" s="2">
        <v>204</v>
      </c>
      <c r="D110" s="1">
        <v>0</v>
      </c>
      <c r="E110" s="1">
        <v>0</v>
      </c>
      <c r="F110" s="41">
        <f t="shared" si="12"/>
        <v>0</v>
      </c>
      <c r="G110" s="22">
        <f t="shared" si="7"/>
        <v>0</v>
      </c>
      <c r="H110" s="45">
        <f t="shared" si="8"/>
        <v>0</v>
      </c>
      <c r="I110" s="42">
        <f t="shared" si="9"/>
        <v>0</v>
      </c>
      <c r="J110" s="30">
        <f t="shared" si="10"/>
        <v>0</v>
      </c>
      <c r="K110" s="216"/>
      <c r="L110" s="27">
        <f t="shared" si="11"/>
        <v>0</v>
      </c>
    </row>
    <row r="111" spans="1:12" ht="15" customHeight="1" x14ac:dyDescent="0.45">
      <c r="A111" s="294"/>
      <c r="B111" s="5" t="s">
        <v>8</v>
      </c>
      <c r="C111" s="2">
        <v>301</v>
      </c>
      <c r="D111" s="1">
        <v>0</v>
      </c>
      <c r="E111" s="1">
        <v>0</v>
      </c>
      <c r="F111" s="41">
        <f t="shared" si="12"/>
        <v>0</v>
      </c>
      <c r="G111" s="22">
        <f t="shared" si="7"/>
        <v>0</v>
      </c>
      <c r="H111" s="45">
        <f t="shared" si="8"/>
        <v>0</v>
      </c>
      <c r="I111" s="42">
        <f t="shared" si="9"/>
        <v>0</v>
      </c>
      <c r="J111" s="30">
        <f t="shared" si="10"/>
        <v>0</v>
      </c>
      <c r="K111" s="216"/>
      <c r="L111" s="27">
        <f t="shared" si="11"/>
        <v>0</v>
      </c>
    </row>
    <row r="112" spans="1:12" ht="15" customHeight="1" x14ac:dyDescent="0.45">
      <c r="A112" s="294"/>
      <c r="B112" s="5" t="s">
        <v>8</v>
      </c>
      <c r="C112" s="2">
        <v>302</v>
      </c>
      <c r="D112" s="1">
        <v>0</v>
      </c>
      <c r="E112" s="1">
        <v>0</v>
      </c>
      <c r="F112" s="41">
        <f t="shared" si="12"/>
        <v>0</v>
      </c>
      <c r="G112" s="22">
        <f t="shared" si="7"/>
        <v>0</v>
      </c>
      <c r="H112" s="45">
        <f t="shared" si="8"/>
        <v>0</v>
      </c>
      <c r="I112" s="42">
        <f t="shared" si="9"/>
        <v>0</v>
      </c>
      <c r="J112" s="30">
        <f t="shared" si="10"/>
        <v>0</v>
      </c>
      <c r="K112" s="216"/>
      <c r="L112" s="27">
        <f t="shared" si="11"/>
        <v>0</v>
      </c>
    </row>
    <row r="113" spans="1:12" ht="15" customHeight="1" x14ac:dyDescent="0.45">
      <c r="A113" s="294"/>
      <c r="B113" s="5" t="s">
        <v>8</v>
      </c>
      <c r="C113" s="2">
        <v>303</v>
      </c>
      <c r="D113" s="1">
        <v>0</v>
      </c>
      <c r="E113" s="1">
        <v>0</v>
      </c>
      <c r="F113" s="41">
        <f t="shared" si="12"/>
        <v>0</v>
      </c>
      <c r="G113" s="22">
        <f t="shared" si="7"/>
        <v>0</v>
      </c>
      <c r="H113" s="45">
        <f t="shared" si="8"/>
        <v>0</v>
      </c>
      <c r="I113" s="42">
        <f t="shared" si="9"/>
        <v>0</v>
      </c>
      <c r="J113" s="30">
        <f t="shared" si="10"/>
        <v>0</v>
      </c>
      <c r="K113" s="216"/>
      <c r="L113" s="27">
        <f t="shared" si="11"/>
        <v>0</v>
      </c>
    </row>
    <row r="114" spans="1:12" ht="15" customHeight="1" x14ac:dyDescent="0.45">
      <c r="A114" s="294"/>
      <c r="B114" s="5" t="s">
        <v>8</v>
      </c>
      <c r="C114" s="2">
        <v>304</v>
      </c>
      <c r="D114" s="1">
        <v>0</v>
      </c>
      <c r="E114" s="1">
        <v>0</v>
      </c>
      <c r="F114" s="41">
        <f t="shared" si="12"/>
        <v>0</v>
      </c>
      <c r="G114" s="22">
        <f t="shared" si="7"/>
        <v>0</v>
      </c>
      <c r="H114" s="45">
        <f t="shared" si="8"/>
        <v>0</v>
      </c>
      <c r="I114" s="42">
        <f t="shared" si="9"/>
        <v>0</v>
      </c>
      <c r="J114" s="30">
        <f t="shared" si="10"/>
        <v>0</v>
      </c>
      <c r="K114" s="216"/>
      <c r="L114" s="27">
        <f t="shared" si="11"/>
        <v>0</v>
      </c>
    </row>
    <row r="115" spans="1:12" ht="15" customHeight="1" x14ac:dyDescent="0.45">
      <c r="A115" s="294"/>
      <c r="B115" s="5" t="s">
        <v>8</v>
      </c>
      <c r="C115" s="2">
        <v>401</v>
      </c>
      <c r="D115" s="1">
        <v>0</v>
      </c>
      <c r="E115" s="1">
        <v>0</v>
      </c>
      <c r="F115" s="41">
        <f t="shared" si="12"/>
        <v>0</v>
      </c>
      <c r="G115" s="22">
        <f t="shared" si="7"/>
        <v>0</v>
      </c>
      <c r="H115" s="45">
        <f t="shared" si="8"/>
        <v>0</v>
      </c>
      <c r="I115" s="42">
        <f t="shared" si="9"/>
        <v>0</v>
      </c>
      <c r="J115" s="30">
        <f t="shared" si="10"/>
        <v>0</v>
      </c>
      <c r="K115" s="216"/>
      <c r="L115" s="27">
        <f t="shared" si="11"/>
        <v>0</v>
      </c>
    </row>
    <row r="116" spans="1:12" ht="15" customHeight="1" x14ac:dyDescent="0.45">
      <c r="A116" s="294"/>
      <c r="B116" s="5" t="s">
        <v>8</v>
      </c>
      <c r="C116" s="2">
        <v>402</v>
      </c>
      <c r="D116" s="1">
        <v>0</v>
      </c>
      <c r="E116" s="1">
        <v>0</v>
      </c>
      <c r="F116" s="41">
        <f t="shared" si="12"/>
        <v>0</v>
      </c>
      <c r="G116" s="22">
        <f t="shared" si="7"/>
        <v>0</v>
      </c>
      <c r="H116" s="45">
        <f t="shared" si="8"/>
        <v>0</v>
      </c>
      <c r="I116" s="42">
        <f t="shared" si="9"/>
        <v>0</v>
      </c>
      <c r="J116" s="30">
        <f t="shared" si="10"/>
        <v>0</v>
      </c>
      <c r="K116" s="216"/>
      <c r="L116" s="27">
        <f t="shared" si="11"/>
        <v>0</v>
      </c>
    </row>
    <row r="117" spans="1:12" ht="15" customHeight="1" x14ac:dyDescent="0.45">
      <c r="A117" s="294"/>
      <c r="B117" s="5" t="s">
        <v>8</v>
      </c>
      <c r="C117" s="2">
        <v>403</v>
      </c>
      <c r="D117" s="1">
        <v>0</v>
      </c>
      <c r="E117" s="1">
        <v>0</v>
      </c>
      <c r="F117" s="41">
        <f t="shared" si="12"/>
        <v>0</v>
      </c>
      <c r="G117" s="22">
        <f t="shared" si="7"/>
        <v>0</v>
      </c>
      <c r="H117" s="45">
        <f t="shared" si="8"/>
        <v>0</v>
      </c>
      <c r="I117" s="42">
        <f t="shared" si="9"/>
        <v>0</v>
      </c>
      <c r="J117" s="30">
        <f t="shared" si="10"/>
        <v>0</v>
      </c>
      <c r="K117" s="216"/>
      <c r="L117" s="27">
        <f t="shared" si="11"/>
        <v>0</v>
      </c>
    </row>
    <row r="118" spans="1:12" ht="15" customHeight="1" x14ac:dyDescent="0.45">
      <c r="A118" s="294"/>
      <c r="B118" s="5" t="s">
        <v>8</v>
      </c>
      <c r="C118" s="2">
        <v>404</v>
      </c>
      <c r="D118" s="1">
        <v>0</v>
      </c>
      <c r="E118" s="1">
        <v>0</v>
      </c>
      <c r="F118" s="41">
        <f t="shared" si="12"/>
        <v>0</v>
      </c>
      <c r="G118" s="22">
        <f t="shared" si="7"/>
        <v>0</v>
      </c>
      <c r="H118" s="45">
        <f t="shared" si="8"/>
        <v>0</v>
      </c>
      <c r="I118" s="42">
        <f t="shared" si="9"/>
        <v>0</v>
      </c>
      <c r="J118" s="30">
        <f t="shared" si="10"/>
        <v>0</v>
      </c>
      <c r="K118" s="216"/>
      <c r="L118" s="27">
        <f t="shared" si="11"/>
        <v>0</v>
      </c>
    </row>
    <row r="119" spans="1:12" ht="15" customHeight="1" x14ac:dyDescent="0.45">
      <c r="A119" s="294"/>
      <c r="B119" s="5" t="s">
        <v>8</v>
      </c>
      <c r="C119" s="2">
        <v>501</v>
      </c>
      <c r="D119" s="1">
        <v>0</v>
      </c>
      <c r="E119" s="1">
        <v>0</v>
      </c>
      <c r="F119" s="41">
        <f t="shared" si="12"/>
        <v>0</v>
      </c>
      <c r="G119" s="22">
        <f t="shared" si="7"/>
        <v>0</v>
      </c>
      <c r="H119" s="45">
        <f t="shared" si="8"/>
        <v>0</v>
      </c>
      <c r="I119" s="42">
        <f t="shared" si="9"/>
        <v>0</v>
      </c>
      <c r="J119" s="30">
        <f t="shared" si="10"/>
        <v>0</v>
      </c>
      <c r="K119" s="216"/>
      <c r="L119" s="27">
        <f t="shared" si="11"/>
        <v>0</v>
      </c>
    </row>
    <row r="120" spans="1:12" ht="15" customHeight="1" x14ac:dyDescent="0.45">
      <c r="A120" s="294"/>
      <c r="B120" s="5" t="s">
        <v>8</v>
      </c>
      <c r="C120" s="2">
        <v>502</v>
      </c>
      <c r="D120" s="1">
        <v>0</v>
      </c>
      <c r="E120" s="1">
        <v>0</v>
      </c>
      <c r="F120" s="41">
        <f t="shared" si="12"/>
        <v>0</v>
      </c>
      <c r="G120" s="22">
        <f t="shared" si="7"/>
        <v>0</v>
      </c>
      <c r="H120" s="45">
        <f t="shared" si="8"/>
        <v>0</v>
      </c>
      <c r="I120" s="42">
        <f t="shared" si="9"/>
        <v>0</v>
      </c>
      <c r="J120" s="30">
        <f t="shared" si="10"/>
        <v>0</v>
      </c>
      <c r="K120" s="216"/>
      <c r="L120" s="27">
        <f t="shared" si="11"/>
        <v>0</v>
      </c>
    </row>
    <row r="121" spans="1:12" ht="15" customHeight="1" x14ac:dyDescent="0.45">
      <c r="A121" s="294"/>
      <c r="B121" s="5" t="s">
        <v>8</v>
      </c>
      <c r="C121" s="2">
        <v>503</v>
      </c>
      <c r="D121" s="1">
        <v>0</v>
      </c>
      <c r="E121" s="1">
        <v>0</v>
      </c>
      <c r="F121" s="41">
        <f t="shared" si="12"/>
        <v>0</v>
      </c>
      <c r="G121" s="22">
        <f t="shared" si="7"/>
        <v>0</v>
      </c>
      <c r="H121" s="45">
        <f t="shared" si="8"/>
        <v>0</v>
      </c>
      <c r="I121" s="42">
        <f t="shared" si="9"/>
        <v>0</v>
      </c>
      <c r="J121" s="30">
        <f t="shared" si="10"/>
        <v>0</v>
      </c>
      <c r="K121" s="216"/>
      <c r="L121" s="27">
        <f t="shared" si="11"/>
        <v>0</v>
      </c>
    </row>
    <row r="122" spans="1:12" ht="15.75" customHeight="1" x14ac:dyDescent="0.45">
      <c r="A122" s="294"/>
      <c r="B122" s="5" t="s">
        <v>8</v>
      </c>
      <c r="C122" s="2">
        <v>504</v>
      </c>
      <c r="D122" s="1">
        <v>0</v>
      </c>
      <c r="E122" s="1">
        <v>0</v>
      </c>
      <c r="F122" s="41">
        <f t="shared" si="12"/>
        <v>0</v>
      </c>
      <c r="G122" s="22">
        <f t="shared" si="7"/>
        <v>0</v>
      </c>
      <c r="H122" s="45">
        <f t="shared" si="8"/>
        <v>0</v>
      </c>
      <c r="I122" s="42">
        <f t="shared" si="9"/>
        <v>0</v>
      </c>
      <c r="J122" s="30">
        <f t="shared" si="10"/>
        <v>0</v>
      </c>
      <c r="K122" s="216"/>
      <c r="L122" s="27">
        <f t="shared" si="11"/>
        <v>0</v>
      </c>
    </row>
    <row r="123" spans="1:12" ht="15" customHeight="1" x14ac:dyDescent="0.45">
      <c r="A123" s="293"/>
      <c r="B123" s="5" t="s">
        <v>9</v>
      </c>
      <c r="C123" s="2">
        <v>101</v>
      </c>
      <c r="D123" s="1">
        <v>0</v>
      </c>
      <c r="E123" s="1">
        <v>0</v>
      </c>
      <c r="F123" s="41">
        <f t="shared" si="12"/>
        <v>0</v>
      </c>
      <c r="G123" s="22">
        <f t="shared" si="7"/>
        <v>0</v>
      </c>
      <c r="H123" s="45">
        <f t="shared" si="8"/>
        <v>0</v>
      </c>
      <c r="I123" s="42">
        <f t="shared" si="9"/>
        <v>0</v>
      </c>
      <c r="J123" s="30">
        <f t="shared" si="10"/>
        <v>0</v>
      </c>
      <c r="K123" s="216"/>
      <c r="L123" s="27">
        <f t="shared" si="11"/>
        <v>0</v>
      </c>
    </row>
    <row r="124" spans="1:12" ht="15" customHeight="1" x14ac:dyDescent="0.45">
      <c r="A124" s="293"/>
      <c r="B124" s="163" t="s">
        <v>9</v>
      </c>
      <c r="C124" s="2">
        <v>102</v>
      </c>
      <c r="D124" s="1">
        <v>0</v>
      </c>
      <c r="E124" s="1">
        <v>0</v>
      </c>
      <c r="F124" s="41">
        <f>(E124-D124)*0.01</f>
        <v>0</v>
      </c>
      <c r="G124" s="22">
        <f>MMULT($G$1,1/$F$183)*F124</f>
        <v>0</v>
      </c>
      <c r="H124" s="45">
        <f t="shared" si="8"/>
        <v>0</v>
      </c>
      <c r="I124" s="42">
        <f t="shared" si="9"/>
        <v>0</v>
      </c>
      <c r="J124" s="30">
        <f t="shared" si="10"/>
        <v>0</v>
      </c>
      <c r="K124" s="216"/>
      <c r="L124" s="27">
        <f t="shared" si="11"/>
        <v>0</v>
      </c>
    </row>
    <row r="125" spans="1:12" ht="15" customHeight="1" x14ac:dyDescent="0.45">
      <c r="A125" s="293"/>
      <c r="B125" s="5" t="s">
        <v>9</v>
      </c>
      <c r="C125" s="2">
        <v>103</v>
      </c>
      <c r="D125" s="1">
        <v>0</v>
      </c>
      <c r="E125" s="1">
        <v>0</v>
      </c>
      <c r="F125" s="41">
        <f t="shared" ref="F125:F182" si="13">(E125-D125)*$N$1</f>
        <v>0</v>
      </c>
      <c r="G125" s="22">
        <f t="shared" si="7"/>
        <v>0</v>
      </c>
      <c r="H125" s="45">
        <f t="shared" si="8"/>
        <v>0</v>
      </c>
      <c r="I125" s="42">
        <f t="shared" si="9"/>
        <v>0</v>
      </c>
      <c r="J125" s="30">
        <f t="shared" si="10"/>
        <v>0</v>
      </c>
      <c r="K125" s="216"/>
      <c r="L125" s="27">
        <f t="shared" si="11"/>
        <v>0</v>
      </c>
    </row>
    <row r="126" spans="1:12" ht="15" customHeight="1" x14ac:dyDescent="0.45">
      <c r="A126" s="293"/>
      <c r="B126" s="5" t="s">
        <v>9</v>
      </c>
      <c r="C126" s="2">
        <v>104</v>
      </c>
      <c r="D126" s="1">
        <v>0</v>
      </c>
      <c r="E126" s="1">
        <v>0</v>
      </c>
      <c r="F126" s="41">
        <f>(E126-D126)*$N$1</f>
        <v>0</v>
      </c>
      <c r="G126" s="22">
        <f t="shared" si="7"/>
        <v>0</v>
      </c>
      <c r="H126" s="45">
        <f t="shared" si="8"/>
        <v>0</v>
      </c>
      <c r="I126" s="42">
        <f t="shared" si="9"/>
        <v>0</v>
      </c>
      <c r="J126" s="30">
        <f t="shared" si="10"/>
        <v>0</v>
      </c>
      <c r="K126" s="216"/>
      <c r="L126" s="27">
        <f t="shared" si="11"/>
        <v>0</v>
      </c>
    </row>
    <row r="127" spans="1:12" ht="15" customHeight="1" x14ac:dyDescent="0.45">
      <c r="A127" s="293"/>
      <c r="B127" s="5" t="s">
        <v>9</v>
      </c>
      <c r="C127" s="2">
        <v>201</v>
      </c>
      <c r="D127" s="1">
        <v>0</v>
      </c>
      <c r="E127" s="1">
        <v>0</v>
      </c>
      <c r="F127" s="41">
        <f t="shared" si="13"/>
        <v>0</v>
      </c>
      <c r="G127" s="22">
        <f t="shared" si="7"/>
        <v>0</v>
      </c>
      <c r="H127" s="45">
        <f t="shared" si="8"/>
        <v>0</v>
      </c>
      <c r="I127" s="42">
        <f t="shared" si="9"/>
        <v>0</v>
      </c>
      <c r="J127" s="30">
        <f t="shared" si="10"/>
        <v>0</v>
      </c>
      <c r="K127" s="216"/>
      <c r="L127" s="27">
        <f t="shared" si="11"/>
        <v>0</v>
      </c>
    </row>
    <row r="128" spans="1:12" ht="15" customHeight="1" x14ac:dyDescent="0.45">
      <c r="A128" s="293"/>
      <c r="B128" s="5" t="s">
        <v>9</v>
      </c>
      <c r="C128" s="2">
        <v>202</v>
      </c>
      <c r="D128" s="1">
        <v>0</v>
      </c>
      <c r="E128" s="1">
        <v>0</v>
      </c>
      <c r="F128" s="41">
        <f t="shared" si="13"/>
        <v>0</v>
      </c>
      <c r="G128" s="22">
        <f t="shared" si="7"/>
        <v>0</v>
      </c>
      <c r="H128" s="45">
        <f t="shared" si="8"/>
        <v>0</v>
      </c>
      <c r="I128" s="42">
        <f t="shared" si="9"/>
        <v>0</v>
      </c>
      <c r="J128" s="30">
        <f t="shared" si="10"/>
        <v>0</v>
      </c>
      <c r="K128" s="216"/>
      <c r="L128" s="27">
        <f t="shared" si="11"/>
        <v>0</v>
      </c>
    </row>
    <row r="129" spans="1:12" ht="15" customHeight="1" x14ac:dyDescent="0.45">
      <c r="A129" s="293"/>
      <c r="B129" s="5" t="s">
        <v>9</v>
      </c>
      <c r="C129" s="2">
        <v>203</v>
      </c>
      <c r="D129" s="1">
        <v>0</v>
      </c>
      <c r="E129" s="1">
        <v>0</v>
      </c>
      <c r="F129" s="41">
        <f t="shared" si="13"/>
        <v>0</v>
      </c>
      <c r="G129" s="22">
        <f t="shared" si="7"/>
        <v>0</v>
      </c>
      <c r="H129" s="45">
        <f t="shared" si="8"/>
        <v>0</v>
      </c>
      <c r="I129" s="42">
        <f t="shared" si="9"/>
        <v>0</v>
      </c>
      <c r="J129" s="30">
        <f t="shared" si="10"/>
        <v>0</v>
      </c>
      <c r="K129" s="216"/>
      <c r="L129" s="27">
        <f t="shared" si="11"/>
        <v>0</v>
      </c>
    </row>
    <row r="130" spans="1:12" ht="15" customHeight="1" x14ac:dyDescent="0.45">
      <c r="A130" s="293"/>
      <c r="B130" s="5" t="s">
        <v>9</v>
      </c>
      <c r="C130" s="2">
        <v>204</v>
      </c>
      <c r="D130" s="1">
        <v>0</v>
      </c>
      <c r="E130" s="1">
        <v>0</v>
      </c>
      <c r="F130" s="41">
        <f t="shared" si="13"/>
        <v>0</v>
      </c>
      <c r="G130" s="22">
        <f t="shared" si="7"/>
        <v>0</v>
      </c>
      <c r="H130" s="45">
        <f t="shared" si="8"/>
        <v>0</v>
      </c>
      <c r="I130" s="42">
        <f t="shared" si="9"/>
        <v>0</v>
      </c>
      <c r="J130" s="30">
        <f t="shared" si="10"/>
        <v>0</v>
      </c>
      <c r="K130" s="216"/>
      <c r="L130" s="27">
        <f t="shared" si="11"/>
        <v>0</v>
      </c>
    </row>
    <row r="131" spans="1:12" ht="15" customHeight="1" x14ac:dyDescent="0.45">
      <c r="A131" s="293"/>
      <c r="B131" s="5" t="s">
        <v>9</v>
      </c>
      <c r="C131" s="2">
        <v>301</v>
      </c>
      <c r="D131" s="1">
        <v>0</v>
      </c>
      <c r="E131" s="1">
        <v>0</v>
      </c>
      <c r="F131" s="41">
        <f t="shared" si="13"/>
        <v>0</v>
      </c>
      <c r="G131" s="22">
        <f t="shared" si="7"/>
        <v>0</v>
      </c>
      <c r="H131" s="45">
        <f t="shared" si="8"/>
        <v>0</v>
      </c>
      <c r="I131" s="42">
        <f t="shared" si="9"/>
        <v>0</v>
      </c>
      <c r="J131" s="30">
        <f t="shared" si="10"/>
        <v>0</v>
      </c>
      <c r="K131" s="216"/>
      <c r="L131" s="27">
        <f t="shared" si="11"/>
        <v>0</v>
      </c>
    </row>
    <row r="132" spans="1:12" ht="15" customHeight="1" x14ac:dyDescent="0.45">
      <c r="A132" s="293"/>
      <c r="B132" s="5" t="s">
        <v>9</v>
      </c>
      <c r="C132" s="2">
        <v>302</v>
      </c>
      <c r="D132" s="1">
        <v>0</v>
      </c>
      <c r="E132" s="1">
        <v>0</v>
      </c>
      <c r="F132" s="41">
        <f t="shared" si="13"/>
        <v>0</v>
      </c>
      <c r="G132" s="22">
        <f t="shared" ref="G132:G183" si="14">MMULT($G$1,1/$F$183)*F132</f>
        <v>0</v>
      </c>
      <c r="H132" s="45">
        <f t="shared" ref="H132:H182" si="15">MMULT($H$1,1/180)</f>
        <v>0</v>
      </c>
      <c r="I132" s="42">
        <f t="shared" ref="I132:I182" si="16">SUM(G132,H132)</f>
        <v>0</v>
      </c>
      <c r="J132" s="30">
        <f t="shared" si="10"/>
        <v>0</v>
      </c>
      <c r="K132" s="216"/>
      <c r="L132" s="27">
        <f>SUM(I132,J132,K132)</f>
        <v>0</v>
      </c>
    </row>
    <row r="133" spans="1:12" ht="15" customHeight="1" x14ac:dyDescent="0.45">
      <c r="A133" s="293"/>
      <c r="B133" s="5" t="s">
        <v>9</v>
      </c>
      <c r="C133" s="2">
        <v>303</v>
      </c>
      <c r="D133" s="1">
        <v>0</v>
      </c>
      <c r="E133" s="1">
        <v>0</v>
      </c>
      <c r="F133" s="41">
        <f t="shared" si="13"/>
        <v>0</v>
      </c>
      <c r="G133" s="22">
        <f t="shared" si="14"/>
        <v>0</v>
      </c>
      <c r="H133" s="45">
        <f t="shared" si="15"/>
        <v>0</v>
      </c>
      <c r="I133" s="42">
        <f t="shared" si="16"/>
        <v>0</v>
      </c>
      <c r="J133" s="30">
        <f t="shared" ref="J133:J182" si="17">SUM($J$3)</f>
        <v>0</v>
      </c>
      <c r="K133" s="216"/>
      <c r="L133" s="27">
        <f>SUM(I133,J133,K133)</f>
        <v>0</v>
      </c>
    </row>
    <row r="134" spans="1:12" ht="15" customHeight="1" x14ac:dyDescent="0.45">
      <c r="A134" s="293"/>
      <c r="B134" s="5" t="s">
        <v>9</v>
      </c>
      <c r="C134" s="2">
        <v>304</v>
      </c>
      <c r="D134" s="1">
        <v>0</v>
      </c>
      <c r="E134" s="1">
        <v>0</v>
      </c>
      <c r="F134" s="41">
        <f t="shared" si="13"/>
        <v>0</v>
      </c>
      <c r="G134" s="22">
        <f t="shared" si="14"/>
        <v>0</v>
      </c>
      <c r="H134" s="45">
        <f t="shared" si="15"/>
        <v>0</v>
      </c>
      <c r="I134" s="42">
        <f t="shared" si="16"/>
        <v>0</v>
      </c>
      <c r="J134" s="30">
        <f t="shared" si="17"/>
        <v>0</v>
      </c>
      <c r="K134" s="216"/>
      <c r="L134" s="27">
        <f>SUM(I134,J134,K134)</f>
        <v>0</v>
      </c>
    </row>
    <row r="135" spans="1:12" ht="15" customHeight="1" x14ac:dyDescent="0.45">
      <c r="A135" s="293"/>
      <c r="B135" s="5" t="s">
        <v>9</v>
      </c>
      <c r="C135" s="2">
        <v>401</v>
      </c>
      <c r="D135" s="1">
        <v>0</v>
      </c>
      <c r="E135" s="1">
        <v>0</v>
      </c>
      <c r="F135" s="41">
        <f t="shared" si="13"/>
        <v>0</v>
      </c>
      <c r="G135" s="22">
        <f t="shared" si="14"/>
        <v>0</v>
      </c>
      <c r="H135" s="45">
        <f t="shared" si="15"/>
        <v>0</v>
      </c>
      <c r="I135" s="42">
        <f t="shared" si="16"/>
        <v>0</v>
      </c>
      <c r="J135" s="30">
        <f t="shared" si="17"/>
        <v>0</v>
      </c>
      <c r="K135" s="216"/>
      <c r="L135" s="27">
        <f>SUM(I135,J135,K135)</f>
        <v>0</v>
      </c>
    </row>
    <row r="136" spans="1:12" ht="15" customHeight="1" x14ac:dyDescent="0.45">
      <c r="A136" s="293"/>
      <c r="B136" s="5" t="s">
        <v>9</v>
      </c>
      <c r="C136" s="2">
        <v>402</v>
      </c>
      <c r="D136" s="1">
        <v>0</v>
      </c>
      <c r="E136" s="1">
        <v>0</v>
      </c>
      <c r="F136" s="41">
        <f t="shared" si="13"/>
        <v>0</v>
      </c>
      <c r="G136" s="22">
        <f t="shared" si="14"/>
        <v>0</v>
      </c>
      <c r="H136" s="45">
        <f t="shared" si="15"/>
        <v>0</v>
      </c>
      <c r="I136" s="42">
        <f t="shared" si="16"/>
        <v>0</v>
      </c>
      <c r="J136" s="30">
        <f t="shared" si="17"/>
        <v>0</v>
      </c>
      <c r="K136" s="216"/>
      <c r="L136" s="27">
        <f t="shared" ref="L136:L182" si="18">SUM(I136,J136,K136)</f>
        <v>0</v>
      </c>
    </row>
    <row r="137" spans="1:12" ht="15" customHeight="1" x14ac:dyDescent="0.45">
      <c r="A137" s="293"/>
      <c r="B137" s="5" t="s">
        <v>9</v>
      </c>
      <c r="C137" s="2">
        <v>403</v>
      </c>
      <c r="D137" s="1">
        <v>0</v>
      </c>
      <c r="E137" s="1">
        <v>0</v>
      </c>
      <c r="F137" s="41">
        <f t="shared" si="13"/>
        <v>0</v>
      </c>
      <c r="G137" s="22">
        <f t="shared" si="14"/>
        <v>0</v>
      </c>
      <c r="H137" s="45">
        <f t="shared" si="15"/>
        <v>0</v>
      </c>
      <c r="I137" s="42">
        <f t="shared" si="16"/>
        <v>0</v>
      </c>
      <c r="J137" s="30">
        <f t="shared" si="17"/>
        <v>0</v>
      </c>
      <c r="K137" s="216"/>
      <c r="L137" s="27">
        <f t="shared" si="18"/>
        <v>0</v>
      </c>
    </row>
    <row r="138" spans="1:12" ht="15" customHeight="1" x14ac:dyDescent="0.45">
      <c r="A138" s="293"/>
      <c r="B138" s="5" t="s">
        <v>9</v>
      </c>
      <c r="C138" s="2">
        <v>404</v>
      </c>
      <c r="D138" s="1">
        <v>0</v>
      </c>
      <c r="E138" s="1">
        <v>0</v>
      </c>
      <c r="F138" s="41">
        <f t="shared" si="13"/>
        <v>0</v>
      </c>
      <c r="G138" s="22">
        <f t="shared" si="14"/>
        <v>0</v>
      </c>
      <c r="H138" s="45">
        <f t="shared" si="15"/>
        <v>0</v>
      </c>
      <c r="I138" s="42">
        <f t="shared" si="16"/>
        <v>0</v>
      </c>
      <c r="J138" s="30">
        <f t="shared" si="17"/>
        <v>0</v>
      </c>
      <c r="K138" s="216"/>
      <c r="L138" s="27">
        <f t="shared" si="18"/>
        <v>0</v>
      </c>
    </row>
    <row r="139" spans="1:12" ht="15" customHeight="1" x14ac:dyDescent="0.45">
      <c r="A139" s="293"/>
      <c r="B139" s="5" t="s">
        <v>9</v>
      </c>
      <c r="C139" s="2">
        <v>501</v>
      </c>
      <c r="D139" s="1">
        <v>0</v>
      </c>
      <c r="E139" s="1">
        <v>0</v>
      </c>
      <c r="F139" s="41">
        <f t="shared" si="13"/>
        <v>0</v>
      </c>
      <c r="G139" s="22">
        <f t="shared" si="14"/>
        <v>0</v>
      </c>
      <c r="H139" s="45">
        <f t="shared" si="15"/>
        <v>0</v>
      </c>
      <c r="I139" s="42">
        <f t="shared" si="16"/>
        <v>0</v>
      </c>
      <c r="J139" s="30">
        <f t="shared" si="17"/>
        <v>0</v>
      </c>
      <c r="K139" s="216"/>
      <c r="L139" s="27">
        <f t="shared" si="18"/>
        <v>0</v>
      </c>
    </row>
    <row r="140" spans="1:12" ht="15" customHeight="1" x14ac:dyDescent="0.45">
      <c r="A140" s="293"/>
      <c r="B140" s="5" t="s">
        <v>9</v>
      </c>
      <c r="C140" s="2">
        <v>502</v>
      </c>
      <c r="D140" s="1">
        <v>0</v>
      </c>
      <c r="E140" s="1">
        <v>0</v>
      </c>
      <c r="F140" s="41">
        <f t="shared" si="13"/>
        <v>0</v>
      </c>
      <c r="G140" s="22">
        <f t="shared" si="14"/>
        <v>0</v>
      </c>
      <c r="H140" s="45">
        <f t="shared" si="15"/>
        <v>0</v>
      </c>
      <c r="I140" s="42">
        <f t="shared" si="16"/>
        <v>0</v>
      </c>
      <c r="J140" s="30">
        <f t="shared" si="17"/>
        <v>0</v>
      </c>
      <c r="K140" s="216"/>
      <c r="L140" s="27">
        <f t="shared" si="18"/>
        <v>0</v>
      </c>
    </row>
    <row r="141" spans="1:12" ht="15" customHeight="1" x14ac:dyDescent="0.45">
      <c r="A141" s="293"/>
      <c r="B141" s="5" t="s">
        <v>9</v>
      </c>
      <c r="C141" s="2">
        <v>503</v>
      </c>
      <c r="D141" s="1">
        <v>0</v>
      </c>
      <c r="E141" s="1">
        <v>0</v>
      </c>
      <c r="F141" s="41">
        <f t="shared" si="13"/>
        <v>0</v>
      </c>
      <c r="G141" s="22">
        <f t="shared" si="14"/>
        <v>0</v>
      </c>
      <c r="H141" s="45">
        <f t="shared" si="15"/>
        <v>0</v>
      </c>
      <c r="I141" s="42">
        <f t="shared" si="16"/>
        <v>0</v>
      </c>
      <c r="J141" s="30">
        <f t="shared" si="17"/>
        <v>0</v>
      </c>
      <c r="K141" s="216"/>
      <c r="L141" s="27">
        <f>SUM(I141,J141,K141)</f>
        <v>0</v>
      </c>
    </row>
    <row r="142" spans="1:12" ht="15.75" customHeight="1" x14ac:dyDescent="0.45">
      <c r="A142" s="293"/>
      <c r="B142" s="5" t="s">
        <v>9</v>
      </c>
      <c r="C142" s="2">
        <v>504</v>
      </c>
      <c r="D142" s="1">
        <v>0</v>
      </c>
      <c r="E142" s="1">
        <v>0</v>
      </c>
      <c r="F142" s="41">
        <f t="shared" si="13"/>
        <v>0</v>
      </c>
      <c r="G142" s="22">
        <f t="shared" si="14"/>
        <v>0</v>
      </c>
      <c r="H142" s="45">
        <f t="shared" si="15"/>
        <v>0</v>
      </c>
      <c r="I142" s="42">
        <f t="shared" si="16"/>
        <v>0</v>
      </c>
      <c r="J142" s="30">
        <f t="shared" si="17"/>
        <v>0</v>
      </c>
      <c r="K142" s="216"/>
      <c r="L142" s="27">
        <f t="shared" si="18"/>
        <v>0</v>
      </c>
    </row>
    <row r="143" spans="1:12" x14ac:dyDescent="0.45">
      <c r="A143" s="294"/>
      <c r="B143" s="5" t="s">
        <v>10</v>
      </c>
      <c r="C143" s="2">
        <v>101</v>
      </c>
      <c r="D143" s="1">
        <v>0</v>
      </c>
      <c r="E143" s="1">
        <v>0</v>
      </c>
      <c r="F143" s="41">
        <f t="shared" si="13"/>
        <v>0</v>
      </c>
      <c r="G143" s="22">
        <f t="shared" si="14"/>
        <v>0</v>
      </c>
      <c r="H143" s="45">
        <f t="shared" si="15"/>
        <v>0</v>
      </c>
      <c r="I143" s="42">
        <f t="shared" si="16"/>
        <v>0</v>
      </c>
      <c r="J143" s="30">
        <f t="shared" si="17"/>
        <v>0</v>
      </c>
      <c r="K143" s="216"/>
      <c r="L143" s="27">
        <f t="shared" si="18"/>
        <v>0</v>
      </c>
    </row>
    <row r="144" spans="1:12" x14ac:dyDescent="0.45">
      <c r="A144" s="294"/>
      <c r="B144" s="5" t="s">
        <v>10</v>
      </c>
      <c r="C144" s="2">
        <v>102</v>
      </c>
      <c r="D144" s="1">
        <v>0</v>
      </c>
      <c r="E144" s="1">
        <v>0</v>
      </c>
      <c r="F144" s="41">
        <f t="shared" si="13"/>
        <v>0</v>
      </c>
      <c r="G144" s="22">
        <f t="shared" si="14"/>
        <v>0</v>
      </c>
      <c r="H144" s="45">
        <f t="shared" si="15"/>
        <v>0</v>
      </c>
      <c r="I144" s="42">
        <f t="shared" si="16"/>
        <v>0</v>
      </c>
      <c r="J144" s="30">
        <f t="shared" si="17"/>
        <v>0</v>
      </c>
      <c r="K144" s="216"/>
      <c r="L144" s="27">
        <f t="shared" si="18"/>
        <v>0</v>
      </c>
    </row>
    <row r="145" spans="1:12" x14ac:dyDescent="0.45">
      <c r="A145" s="294"/>
      <c r="B145" s="5" t="s">
        <v>10</v>
      </c>
      <c r="C145" s="2">
        <v>103</v>
      </c>
      <c r="D145" s="1">
        <v>0</v>
      </c>
      <c r="E145" s="1">
        <v>0</v>
      </c>
      <c r="F145" s="41">
        <f t="shared" si="13"/>
        <v>0</v>
      </c>
      <c r="G145" s="22">
        <f t="shared" si="14"/>
        <v>0</v>
      </c>
      <c r="H145" s="45">
        <f t="shared" si="15"/>
        <v>0</v>
      </c>
      <c r="I145" s="42">
        <f t="shared" si="16"/>
        <v>0</v>
      </c>
      <c r="J145" s="30">
        <f t="shared" si="17"/>
        <v>0</v>
      </c>
      <c r="K145" s="216"/>
      <c r="L145" s="27">
        <f t="shared" si="18"/>
        <v>0</v>
      </c>
    </row>
    <row r="146" spans="1:12" x14ac:dyDescent="0.45">
      <c r="A146" s="294"/>
      <c r="B146" s="5" t="s">
        <v>10</v>
      </c>
      <c r="C146" s="2">
        <v>104</v>
      </c>
      <c r="D146" s="1">
        <v>0</v>
      </c>
      <c r="E146" s="1">
        <v>0</v>
      </c>
      <c r="F146" s="41">
        <f t="shared" si="13"/>
        <v>0</v>
      </c>
      <c r="G146" s="22">
        <f t="shared" si="14"/>
        <v>0</v>
      </c>
      <c r="H146" s="45">
        <f t="shared" si="15"/>
        <v>0</v>
      </c>
      <c r="I146" s="42">
        <f t="shared" si="16"/>
        <v>0</v>
      </c>
      <c r="J146" s="30">
        <f t="shared" si="17"/>
        <v>0</v>
      </c>
      <c r="K146" s="216"/>
      <c r="L146" s="27">
        <f t="shared" si="18"/>
        <v>0</v>
      </c>
    </row>
    <row r="147" spans="1:12" x14ac:dyDescent="0.45">
      <c r="A147" s="294"/>
      <c r="B147" s="5" t="s">
        <v>10</v>
      </c>
      <c r="C147" s="2">
        <v>201</v>
      </c>
      <c r="D147" s="1">
        <v>0</v>
      </c>
      <c r="E147" s="1">
        <v>0</v>
      </c>
      <c r="F147" s="41">
        <f t="shared" si="13"/>
        <v>0</v>
      </c>
      <c r="G147" s="22">
        <f t="shared" si="14"/>
        <v>0</v>
      </c>
      <c r="H147" s="45">
        <f t="shared" si="15"/>
        <v>0</v>
      </c>
      <c r="I147" s="42">
        <f t="shared" si="16"/>
        <v>0</v>
      </c>
      <c r="J147" s="30">
        <f t="shared" si="17"/>
        <v>0</v>
      </c>
      <c r="K147" s="216"/>
      <c r="L147" s="27">
        <f t="shared" si="18"/>
        <v>0</v>
      </c>
    </row>
    <row r="148" spans="1:12" x14ac:dyDescent="0.45">
      <c r="A148" s="294"/>
      <c r="B148" s="5" t="s">
        <v>10</v>
      </c>
      <c r="C148" s="2">
        <v>202</v>
      </c>
      <c r="D148" s="1">
        <v>0</v>
      </c>
      <c r="E148" s="1">
        <v>0</v>
      </c>
      <c r="F148" s="41">
        <f t="shared" si="13"/>
        <v>0</v>
      </c>
      <c r="G148" s="22">
        <f t="shared" si="14"/>
        <v>0</v>
      </c>
      <c r="H148" s="45">
        <f t="shared" si="15"/>
        <v>0</v>
      </c>
      <c r="I148" s="42">
        <f t="shared" si="16"/>
        <v>0</v>
      </c>
      <c r="J148" s="30">
        <f t="shared" si="17"/>
        <v>0</v>
      </c>
      <c r="K148" s="216"/>
      <c r="L148" s="27">
        <f t="shared" si="18"/>
        <v>0</v>
      </c>
    </row>
    <row r="149" spans="1:12" x14ac:dyDescent="0.45">
      <c r="A149" s="294"/>
      <c r="B149" s="5" t="s">
        <v>10</v>
      </c>
      <c r="C149" s="2">
        <v>203</v>
      </c>
      <c r="D149" s="1">
        <v>0</v>
      </c>
      <c r="E149" s="1">
        <v>0</v>
      </c>
      <c r="F149" s="41">
        <f t="shared" si="13"/>
        <v>0</v>
      </c>
      <c r="G149" s="22">
        <f t="shared" si="14"/>
        <v>0</v>
      </c>
      <c r="H149" s="45">
        <f t="shared" si="15"/>
        <v>0</v>
      </c>
      <c r="I149" s="42">
        <f t="shared" si="16"/>
        <v>0</v>
      </c>
      <c r="J149" s="30">
        <f t="shared" si="17"/>
        <v>0</v>
      </c>
      <c r="K149" s="216"/>
      <c r="L149" s="27">
        <f t="shared" si="18"/>
        <v>0</v>
      </c>
    </row>
    <row r="150" spans="1:12" x14ac:dyDescent="0.45">
      <c r="A150" s="294"/>
      <c r="B150" s="5" t="s">
        <v>10</v>
      </c>
      <c r="C150" s="2">
        <v>204</v>
      </c>
      <c r="D150" s="1">
        <v>0</v>
      </c>
      <c r="E150" s="1">
        <v>0</v>
      </c>
      <c r="F150" s="41">
        <f t="shared" si="13"/>
        <v>0</v>
      </c>
      <c r="G150" s="22">
        <f t="shared" si="14"/>
        <v>0</v>
      </c>
      <c r="H150" s="45">
        <f t="shared" si="15"/>
        <v>0</v>
      </c>
      <c r="I150" s="42">
        <f t="shared" si="16"/>
        <v>0</v>
      </c>
      <c r="J150" s="30">
        <f t="shared" si="17"/>
        <v>0</v>
      </c>
      <c r="K150" s="216"/>
      <c r="L150" s="27">
        <f t="shared" si="18"/>
        <v>0</v>
      </c>
    </row>
    <row r="151" spans="1:12" x14ac:dyDescent="0.45">
      <c r="A151" s="294"/>
      <c r="B151" s="5" t="s">
        <v>10</v>
      </c>
      <c r="C151" s="2">
        <v>301</v>
      </c>
      <c r="D151" s="1">
        <v>0</v>
      </c>
      <c r="E151" s="1">
        <v>0</v>
      </c>
      <c r="F151" s="41">
        <f t="shared" si="13"/>
        <v>0</v>
      </c>
      <c r="G151" s="22">
        <f t="shared" si="14"/>
        <v>0</v>
      </c>
      <c r="H151" s="45">
        <f t="shared" si="15"/>
        <v>0</v>
      </c>
      <c r="I151" s="42">
        <f t="shared" si="16"/>
        <v>0</v>
      </c>
      <c r="J151" s="30">
        <f t="shared" si="17"/>
        <v>0</v>
      </c>
      <c r="K151" s="216"/>
      <c r="L151" s="27">
        <f t="shared" si="18"/>
        <v>0</v>
      </c>
    </row>
    <row r="152" spans="1:12" x14ac:dyDescent="0.45">
      <c r="A152" s="294"/>
      <c r="B152" s="5" t="s">
        <v>10</v>
      </c>
      <c r="C152" s="2">
        <v>302</v>
      </c>
      <c r="D152" s="1">
        <v>0</v>
      </c>
      <c r="E152" s="1">
        <v>0</v>
      </c>
      <c r="F152" s="41">
        <f t="shared" si="13"/>
        <v>0</v>
      </c>
      <c r="G152" s="22">
        <f t="shared" si="14"/>
        <v>0</v>
      </c>
      <c r="H152" s="45">
        <f t="shared" si="15"/>
        <v>0</v>
      </c>
      <c r="I152" s="42">
        <f t="shared" si="16"/>
        <v>0</v>
      </c>
      <c r="J152" s="30">
        <f t="shared" si="17"/>
        <v>0</v>
      </c>
      <c r="K152" s="216"/>
      <c r="L152" s="27">
        <f t="shared" si="18"/>
        <v>0</v>
      </c>
    </row>
    <row r="153" spans="1:12" x14ac:dyDescent="0.45">
      <c r="A153" s="294"/>
      <c r="B153" s="5" t="s">
        <v>10</v>
      </c>
      <c r="C153" s="2">
        <v>303</v>
      </c>
      <c r="D153" s="1">
        <v>0</v>
      </c>
      <c r="E153" s="1">
        <v>0</v>
      </c>
      <c r="F153" s="41">
        <f t="shared" si="13"/>
        <v>0</v>
      </c>
      <c r="G153" s="22">
        <f t="shared" si="14"/>
        <v>0</v>
      </c>
      <c r="H153" s="45">
        <f t="shared" si="15"/>
        <v>0</v>
      </c>
      <c r="I153" s="42">
        <f t="shared" si="16"/>
        <v>0</v>
      </c>
      <c r="J153" s="30">
        <f t="shared" si="17"/>
        <v>0</v>
      </c>
      <c r="K153" s="216"/>
      <c r="L153" s="27">
        <f>SUM(I153,J153,K153)</f>
        <v>0</v>
      </c>
    </row>
    <row r="154" spans="1:12" x14ac:dyDescent="0.45">
      <c r="A154" s="294"/>
      <c r="B154" s="5" t="s">
        <v>10</v>
      </c>
      <c r="C154" s="2">
        <v>304</v>
      </c>
      <c r="D154" s="1">
        <v>0</v>
      </c>
      <c r="E154" s="1">
        <v>0</v>
      </c>
      <c r="F154" s="41">
        <f t="shared" si="13"/>
        <v>0</v>
      </c>
      <c r="G154" s="22">
        <f t="shared" si="14"/>
        <v>0</v>
      </c>
      <c r="H154" s="45">
        <f t="shared" si="15"/>
        <v>0</v>
      </c>
      <c r="I154" s="42">
        <f t="shared" si="16"/>
        <v>0</v>
      </c>
      <c r="J154" s="30">
        <f t="shared" si="17"/>
        <v>0</v>
      </c>
      <c r="K154" s="216"/>
      <c r="L154" s="27">
        <f t="shared" si="18"/>
        <v>0</v>
      </c>
    </row>
    <row r="155" spans="1:12" x14ac:dyDescent="0.45">
      <c r="A155" s="294"/>
      <c r="B155" s="5" t="s">
        <v>10</v>
      </c>
      <c r="C155" s="2">
        <v>401</v>
      </c>
      <c r="D155" s="1">
        <v>0</v>
      </c>
      <c r="E155" s="1">
        <v>0</v>
      </c>
      <c r="F155" s="41">
        <f t="shared" si="13"/>
        <v>0</v>
      </c>
      <c r="G155" s="22">
        <f t="shared" si="14"/>
        <v>0</v>
      </c>
      <c r="H155" s="45">
        <f t="shared" si="15"/>
        <v>0</v>
      </c>
      <c r="I155" s="42">
        <f t="shared" si="16"/>
        <v>0</v>
      </c>
      <c r="J155" s="30">
        <f t="shared" si="17"/>
        <v>0</v>
      </c>
      <c r="K155" s="216"/>
      <c r="L155" s="27">
        <f t="shared" si="18"/>
        <v>0</v>
      </c>
    </row>
    <row r="156" spans="1:12" x14ac:dyDescent="0.45">
      <c r="A156" s="294"/>
      <c r="B156" s="5" t="s">
        <v>10</v>
      </c>
      <c r="C156" s="2">
        <v>402</v>
      </c>
      <c r="D156" s="1">
        <v>0</v>
      </c>
      <c r="E156" s="1">
        <v>0</v>
      </c>
      <c r="F156" s="41">
        <f t="shared" si="13"/>
        <v>0</v>
      </c>
      <c r="G156" s="22">
        <f t="shared" si="14"/>
        <v>0</v>
      </c>
      <c r="H156" s="45">
        <f t="shared" si="15"/>
        <v>0</v>
      </c>
      <c r="I156" s="42">
        <f t="shared" si="16"/>
        <v>0</v>
      </c>
      <c r="J156" s="30">
        <f t="shared" si="17"/>
        <v>0</v>
      </c>
      <c r="K156" s="216"/>
      <c r="L156" s="27">
        <f t="shared" si="18"/>
        <v>0</v>
      </c>
    </row>
    <row r="157" spans="1:12" x14ac:dyDescent="0.45">
      <c r="A157" s="294"/>
      <c r="B157" s="5" t="s">
        <v>10</v>
      </c>
      <c r="C157" s="2">
        <v>403</v>
      </c>
      <c r="D157" s="1">
        <v>0</v>
      </c>
      <c r="E157" s="1">
        <v>0</v>
      </c>
      <c r="F157" s="41">
        <f t="shared" si="13"/>
        <v>0</v>
      </c>
      <c r="G157" s="22">
        <f t="shared" si="14"/>
        <v>0</v>
      </c>
      <c r="H157" s="45">
        <f t="shared" si="15"/>
        <v>0</v>
      </c>
      <c r="I157" s="42">
        <f t="shared" si="16"/>
        <v>0</v>
      </c>
      <c r="J157" s="30">
        <f t="shared" si="17"/>
        <v>0</v>
      </c>
      <c r="K157" s="216"/>
      <c r="L157" s="27">
        <f t="shared" si="18"/>
        <v>0</v>
      </c>
    </row>
    <row r="158" spans="1:12" x14ac:dyDescent="0.45">
      <c r="A158" s="294"/>
      <c r="B158" s="5" t="s">
        <v>10</v>
      </c>
      <c r="C158" s="2">
        <v>404</v>
      </c>
      <c r="D158" s="1">
        <v>0</v>
      </c>
      <c r="E158" s="1">
        <v>0</v>
      </c>
      <c r="F158" s="41">
        <f t="shared" si="13"/>
        <v>0</v>
      </c>
      <c r="G158" s="22">
        <f t="shared" si="14"/>
        <v>0</v>
      </c>
      <c r="H158" s="45">
        <f t="shared" si="15"/>
        <v>0</v>
      </c>
      <c r="I158" s="42">
        <f t="shared" si="16"/>
        <v>0</v>
      </c>
      <c r="J158" s="30">
        <f t="shared" si="17"/>
        <v>0</v>
      </c>
      <c r="K158" s="216"/>
      <c r="L158" s="27">
        <f>SUM(I158,J158,K158)</f>
        <v>0</v>
      </c>
    </row>
    <row r="159" spans="1:12" x14ac:dyDescent="0.45">
      <c r="A159" s="294"/>
      <c r="B159" s="5" t="s">
        <v>10</v>
      </c>
      <c r="C159" s="2">
        <v>501</v>
      </c>
      <c r="D159" s="1">
        <v>0</v>
      </c>
      <c r="E159" s="1">
        <v>0</v>
      </c>
      <c r="F159" s="41">
        <f>(E159-D159)*0.01</f>
        <v>0</v>
      </c>
      <c r="G159" s="22">
        <f t="shared" si="14"/>
        <v>0</v>
      </c>
      <c r="H159" s="45">
        <f t="shared" si="15"/>
        <v>0</v>
      </c>
      <c r="I159" s="42">
        <f t="shared" si="16"/>
        <v>0</v>
      </c>
      <c r="J159" s="30">
        <f t="shared" si="17"/>
        <v>0</v>
      </c>
      <c r="K159" s="216"/>
      <c r="L159" s="27">
        <f>SUM(I159,J159,K159)</f>
        <v>0</v>
      </c>
    </row>
    <row r="160" spans="1:12" x14ac:dyDescent="0.45">
      <c r="A160" s="294"/>
      <c r="B160" s="5" t="s">
        <v>10</v>
      </c>
      <c r="C160" s="2">
        <v>502</v>
      </c>
      <c r="D160" s="1">
        <v>0</v>
      </c>
      <c r="E160" s="1">
        <v>0</v>
      </c>
      <c r="F160" s="41">
        <f t="shared" si="13"/>
        <v>0</v>
      </c>
      <c r="G160" s="22">
        <f t="shared" si="14"/>
        <v>0</v>
      </c>
      <c r="H160" s="45">
        <f t="shared" si="15"/>
        <v>0</v>
      </c>
      <c r="I160" s="42">
        <f t="shared" si="16"/>
        <v>0</v>
      </c>
      <c r="J160" s="30">
        <f t="shared" si="17"/>
        <v>0</v>
      </c>
      <c r="K160" s="216"/>
      <c r="L160" s="27">
        <f t="shared" si="18"/>
        <v>0</v>
      </c>
    </row>
    <row r="161" spans="1:12" x14ac:dyDescent="0.45">
      <c r="A161" s="294"/>
      <c r="B161" s="5" t="s">
        <v>10</v>
      </c>
      <c r="C161" s="2">
        <v>503</v>
      </c>
      <c r="D161" s="1">
        <v>0</v>
      </c>
      <c r="E161" s="1">
        <v>0</v>
      </c>
      <c r="F161" s="41">
        <f t="shared" si="13"/>
        <v>0</v>
      </c>
      <c r="G161" s="22">
        <f t="shared" si="14"/>
        <v>0</v>
      </c>
      <c r="H161" s="45">
        <f t="shared" si="15"/>
        <v>0</v>
      </c>
      <c r="I161" s="42">
        <f t="shared" si="16"/>
        <v>0</v>
      </c>
      <c r="J161" s="30">
        <f t="shared" si="17"/>
        <v>0</v>
      </c>
      <c r="K161" s="216"/>
      <c r="L161" s="27">
        <f t="shared" si="18"/>
        <v>0</v>
      </c>
    </row>
    <row r="162" spans="1:12" x14ac:dyDescent="0.45">
      <c r="A162" s="294"/>
      <c r="B162" s="5" t="s">
        <v>10</v>
      </c>
      <c r="C162" s="2">
        <v>504</v>
      </c>
      <c r="D162" s="1">
        <v>0</v>
      </c>
      <c r="E162" s="1">
        <v>0</v>
      </c>
      <c r="F162" s="41">
        <f t="shared" si="13"/>
        <v>0</v>
      </c>
      <c r="G162" s="22">
        <f t="shared" si="14"/>
        <v>0</v>
      </c>
      <c r="H162" s="45">
        <f t="shared" si="15"/>
        <v>0</v>
      </c>
      <c r="I162" s="42">
        <f t="shared" si="16"/>
        <v>0</v>
      </c>
      <c r="J162" s="30">
        <f t="shared" si="17"/>
        <v>0</v>
      </c>
      <c r="K162" s="216"/>
      <c r="L162" s="27">
        <f t="shared" si="18"/>
        <v>0</v>
      </c>
    </row>
    <row r="163" spans="1:12" x14ac:dyDescent="0.45">
      <c r="A163" s="293"/>
      <c r="B163" s="5" t="s">
        <v>11</v>
      </c>
      <c r="C163" s="2">
        <v>101</v>
      </c>
      <c r="D163" s="1">
        <v>0</v>
      </c>
      <c r="E163" s="1">
        <v>0</v>
      </c>
      <c r="F163" s="41">
        <f t="shared" si="13"/>
        <v>0</v>
      </c>
      <c r="G163" s="22">
        <f t="shared" si="14"/>
        <v>0</v>
      </c>
      <c r="H163" s="45">
        <f t="shared" si="15"/>
        <v>0</v>
      </c>
      <c r="I163" s="42">
        <f t="shared" si="16"/>
        <v>0</v>
      </c>
      <c r="J163" s="30">
        <f t="shared" si="17"/>
        <v>0</v>
      </c>
      <c r="K163" s="216"/>
      <c r="L163" s="27">
        <f t="shared" si="18"/>
        <v>0</v>
      </c>
    </row>
    <row r="164" spans="1:12" x14ac:dyDescent="0.45">
      <c r="A164" s="293"/>
      <c r="B164" s="5" t="s">
        <v>11</v>
      </c>
      <c r="C164" s="2">
        <v>102</v>
      </c>
      <c r="D164" s="1">
        <v>0</v>
      </c>
      <c r="E164" s="1">
        <v>0</v>
      </c>
      <c r="F164" s="41">
        <f t="shared" si="13"/>
        <v>0</v>
      </c>
      <c r="G164" s="22">
        <f t="shared" si="14"/>
        <v>0</v>
      </c>
      <c r="H164" s="45">
        <f t="shared" si="15"/>
        <v>0</v>
      </c>
      <c r="I164" s="42">
        <f t="shared" si="16"/>
        <v>0</v>
      </c>
      <c r="J164" s="30">
        <f t="shared" si="17"/>
        <v>0</v>
      </c>
      <c r="K164" s="216"/>
      <c r="L164" s="27">
        <f t="shared" si="18"/>
        <v>0</v>
      </c>
    </row>
    <row r="165" spans="1:12" x14ac:dyDescent="0.45">
      <c r="A165" s="293"/>
      <c r="B165" s="5" t="s">
        <v>11</v>
      </c>
      <c r="C165" s="2">
        <v>103</v>
      </c>
      <c r="D165" s="1">
        <v>0</v>
      </c>
      <c r="E165" s="1">
        <v>0</v>
      </c>
      <c r="F165" s="41">
        <f t="shared" si="13"/>
        <v>0</v>
      </c>
      <c r="G165" s="22">
        <f t="shared" si="14"/>
        <v>0</v>
      </c>
      <c r="H165" s="45">
        <f t="shared" si="15"/>
        <v>0</v>
      </c>
      <c r="I165" s="42">
        <f t="shared" si="16"/>
        <v>0</v>
      </c>
      <c r="J165" s="30">
        <f t="shared" si="17"/>
        <v>0</v>
      </c>
      <c r="K165" s="216"/>
      <c r="L165" s="27">
        <f t="shared" si="18"/>
        <v>0</v>
      </c>
    </row>
    <row r="166" spans="1:12" x14ac:dyDescent="0.45">
      <c r="A166" s="293"/>
      <c r="B166" s="5" t="s">
        <v>11</v>
      </c>
      <c r="C166" s="2">
        <v>104</v>
      </c>
      <c r="D166" s="1">
        <v>0</v>
      </c>
      <c r="E166" s="1">
        <v>0</v>
      </c>
      <c r="F166" s="41">
        <f t="shared" si="13"/>
        <v>0</v>
      </c>
      <c r="G166" s="22">
        <f t="shared" si="14"/>
        <v>0</v>
      </c>
      <c r="H166" s="45">
        <f t="shared" si="15"/>
        <v>0</v>
      </c>
      <c r="I166" s="42">
        <f t="shared" si="16"/>
        <v>0</v>
      </c>
      <c r="J166" s="30">
        <f t="shared" si="17"/>
        <v>0</v>
      </c>
      <c r="K166" s="216"/>
      <c r="L166" s="27">
        <f t="shared" si="18"/>
        <v>0</v>
      </c>
    </row>
    <row r="167" spans="1:12" x14ac:dyDescent="0.45">
      <c r="A167" s="293"/>
      <c r="B167" s="5" t="s">
        <v>11</v>
      </c>
      <c r="C167" s="2">
        <v>201</v>
      </c>
      <c r="D167" s="1">
        <v>0</v>
      </c>
      <c r="E167" s="1">
        <v>0</v>
      </c>
      <c r="F167" s="41">
        <f t="shared" si="13"/>
        <v>0</v>
      </c>
      <c r="G167" s="22">
        <f t="shared" si="14"/>
        <v>0</v>
      </c>
      <c r="H167" s="45">
        <f t="shared" si="15"/>
        <v>0</v>
      </c>
      <c r="I167" s="42">
        <f t="shared" si="16"/>
        <v>0</v>
      </c>
      <c r="J167" s="30">
        <f t="shared" si="17"/>
        <v>0</v>
      </c>
      <c r="K167" s="216"/>
      <c r="L167" s="27">
        <f t="shared" si="18"/>
        <v>0</v>
      </c>
    </row>
    <row r="168" spans="1:12" x14ac:dyDescent="0.45">
      <c r="A168" s="293"/>
      <c r="B168" s="5" t="s">
        <v>11</v>
      </c>
      <c r="C168" s="2">
        <v>202</v>
      </c>
      <c r="D168" s="1">
        <v>0</v>
      </c>
      <c r="E168" s="1">
        <v>0</v>
      </c>
      <c r="F168" s="41">
        <f t="shared" si="13"/>
        <v>0</v>
      </c>
      <c r="G168" s="22">
        <f t="shared" si="14"/>
        <v>0</v>
      </c>
      <c r="H168" s="45">
        <f t="shared" si="15"/>
        <v>0</v>
      </c>
      <c r="I168" s="42">
        <f t="shared" si="16"/>
        <v>0</v>
      </c>
      <c r="J168" s="30">
        <f t="shared" si="17"/>
        <v>0</v>
      </c>
      <c r="K168" s="216"/>
      <c r="L168" s="27">
        <f t="shared" si="18"/>
        <v>0</v>
      </c>
    </row>
    <row r="169" spans="1:12" x14ac:dyDescent="0.45">
      <c r="A169" s="293"/>
      <c r="B169" s="5" t="s">
        <v>11</v>
      </c>
      <c r="C169" s="2">
        <v>203</v>
      </c>
      <c r="D169" s="1">
        <v>0</v>
      </c>
      <c r="E169" s="1">
        <v>0</v>
      </c>
      <c r="F169" s="41">
        <f t="shared" si="13"/>
        <v>0</v>
      </c>
      <c r="G169" s="22">
        <f t="shared" si="14"/>
        <v>0</v>
      </c>
      <c r="H169" s="45">
        <f t="shared" si="15"/>
        <v>0</v>
      </c>
      <c r="I169" s="42">
        <f t="shared" si="16"/>
        <v>0</v>
      </c>
      <c r="J169" s="30">
        <f t="shared" si="17"/>
        <v>0</v>
      </c>
      <c r="K169" s="216"/>
      <c r="L169" s="27">
        <f t="shared" si="18"/>
        <v>0</v>
      </c>
    </row>
    <row r="170" spans="1:12" x14ac:dyDescent="0.45">
      <c r="A170" s="293"/>
      <c r="B170" s="5" t="s">
        <v>11</v>
      </c>
      <c r="C170" s="2">
        <v>204</v>
      </c>
      <c r="D170" s="1">
        <v>0</v>
      </c>
      <c r="E170" s="1">
        <v>0</v>
      </c>
      <c r="F170" s="41">
        <f t="shared" si="13"/>
        <v>0</v>
      </c>
      <c r="G170" s="22">
        <f t="shared" si="14"/>
        <v>0</v>
      </c>
      <c r="H170" s="45">
        <f t="shared" si="15"/>
        <v>0</v>
      </c>
      <c r="I170" s="42">
        <f t="shared" si="16"/>
        <v>0</v>
      </c>
      <c r="J170" s="30">
        <f t="shared" si="17"/>
        <v>0</v>
      </c>
      <c r="K170" s="216"/>
      <c r="L170" s="27">
        <f t="shared" si="18"/>
        <v>0</v>
      </c>
    </row>
    <row r="171" spans="1:12" x14ac:dyDescent="0.45">
      <c r="A171" s="293"/>
      <c r="B171" s="5" t="s">
        <v>11</v>
      </c>
      <c r="C171" s="2">
        <v>301</v>
      </c>
      <c r="D171" s="1">
        <v>0</v>
      </c>
      <c r="E171" s="1">
        <v>0</v>
      </c>
      <c r="F171" s="41">
        <f t="shared" si="13"/>
        <v>0</v>
      </c>
      <c r="G171" s="22">
        <f t="shared" si="14"/>
        <v>0</v>
      </c>
      <c r="H171" s="45">
        <f t="shared" si="15"/>
        <v>0</v>
      </c>
      <c r="I171" s="42">
        <f t="shared" si="16"/>
        <v>0</v>
      </c>
      <c r="J171" s="30">
        <f t="shared" si="17"/>
        <v>0</v>
      </c>
      <c r="K171" s="216"/>
      <c r="L171" s="27">
        <f t="shared" si="18"/>
        <v>0</v>
      </c>
    </row>
    <row r="172" spans="1:12" x14ac:dyDescent="0.45">
      <c r="A172" s="293"/>
      <c r="B172" s="5" t="s">
        <v>11</v>
      </c>
      <c r="C172" s="2">
        <v>302</v>
      </c>
      <c r="D172" s="1">
        <v>0</v>
      </c>
      <c r="E172" s="1">
        <v>0</v>
      </c>
      <c r="F172" s="41">
        <f t="shared" si="13"/>
        <v>0</v>
      </c>
      <c r="G172" s="22">
        <f t="shared" si="14"/>
        <v>0</v>
      </c>
      <c r="H172" s="45">
        <f t="shared" si="15"/>
        <v>0</v>
      </c>
      <c r="I172" s="42">
        <f t="shared" si="16"/>
        <v>0</v>
      </c>
      <c r="J172" s="30">
        <f t="shared" si="17"/>
        <v>0</v>
      </c>
      <c r="K172" s="216"/>
      <c r="L172" s="27">
        <f t="shared" si="18"/>
        <v>0</v>
      </c>
    </row>
    <row r="173" spans="1:12" x14ac:dyDescent="0.45">
      <c r="A173" s="293"/>
      <c r="B173" s="5" t="s">
        <v>11</v>
      </c>
      <c r="C173" s="2">
        <v>303</v>
      </c>
      <c r="D173" s="1">
        <v>0</v>
      </c>
      <c r="E173" s="1">
        <v>0</v>
      </c>
      <c r="F173" s="41">
        <f t="shared" si="13"/>
        <v>0</v>
      </c>
      <c r="G173" s="22">
        <f t="shared" si="14"/>
        <v>0</v>
      </c>
      <c r="H173" s="45">
        <f t="shared" si="15"/>
        <v>0</v>
      </c>
      <c r="I173" s="42">
        <f t="shared" si="16"/>
        <v>0</v>
      </c>
      <c r="J173" s="30">
        <f t="shared" si="17"/>
        <v>0</v>
      </c>
      <c r="K173" s="216"/>
      <c r="L173" s="27">
        <f t="shared" si="18"/>
        <v>0</v>
      </c>
    </row>
    <row r="174" spans="1:12" x14ac:dyDescent="0.45">
      <c r="A174" s="293"/>
      <c r="B174" s="5" t="s">
        <v>11</v>
      </c>
      <c r="C174" s="2">
        <v>304</v>
      </c>
      <c r="D174" s="1">
        <v>0</v>
      </c>
      <c r="E174" s="1">
        <v>0</v>
      </c>
      <c r="F174" s="41">
        <f t="shared" si="13"/>
        <v>0</v>
      </c>
      <c r="G174" s="22">
        <f t="shared" si="14"/>
        <v>0</v>
      </c>
      <c r="H174" s="45">
        <f t="shared" si="15"/>
        <v>0</v>
      </c>
      <c r="I174" s="42">
        <f t="shared" si="16"/>
        <v>0</v>
      </c>
      <c r="J174" s="30">
        <f t="shared" si="17"/>
        <v>0</v>
      </c>
      <c r="K174" s="216"/>
      <c r="L174" s="27">
        <f t="shared" si="18"/>
        <v>0</v>
      </c>
    </row>
    <row r="175" spans="1:12" x14ac:dyDescent="0.45">
      <c r="A175" s="293"/>
      <c r="B175" s="5" t="s">
        <v>11</v>
      </c>
      <c r="C175" s="2">
        <v>401</v>
      </c>
      <c r="D175" s="1">
        <v>0</v>
      </c>
      <c r="E175" s="1">
        <v>0</v>
      </c>
      <c r="F175" s="41">
        <f t="shared" si="13"/>
        <v>0</v>
      </c>
      <c r="G175" s="22">
        <f t="shared" si="14"/>
        <v>0</v>
      </c>
      <c r="H175" s="45">
        <f t="shared" si="15"/>
        <v>0</v>
      </c>
      <c r="I175" s="42">
        <f t="shared" si="16"/>
        <v>0</v>
      </c>
      <c r="J175" s="30">
        <f t="shared" si="17"/>
        <v>0</v>
      </c>
      <c r="K175" s="216"/>
      <c r="L175" s="27">
        <f t="shared" si="18"/>
        <v>0</v>
      </c>
    </row>
    <row r="176" spans="1:12" x14ac:dyDescent="0.45">
      <c r="A176" s="293"/>
      <c r="B176" s="5" t="s">
        <v>11</v>
      </c>
      <c r="C176" s="2">
        <v>402</v>
      </c>
      <c r="D176" s="1">
        <v>0</v>
      </c>
      <c r="E176" s="1">
        <v>0</v>
      </c>
      <c r="F176" s="41">
        <f t="shared" si="13"/>
        <v>0</v>
      </c>
      <c r="G176" s="22">
        <f t="shared" si="14"/>
        <v>0</v>
      </c>
      <c r="H176" s="45">
        <f t="shared" si="15"/>
        <v>0</v>
      </c>
      <c r="I176" s="42">
        <f t="shared" si="16"/>
        <v>0</v>
      </c>
      <c r="J176" s="30">
        <f t="shared" si="17"/>
        <v>0</v>
      </c>
      <c r="K176" s="216"/>
      <c r="L176" s="27">
        <f t="shared" si="18"/>
        <v>0</v>
      </c>
    </row>
    <row r="177" spans="1:12" x14ac:dyDescent="0.45">
      <c r="A177" s="293"/>
      <c r="B177" s="5" t="s">
        <v>11</v>
      </c>
      <c r="C177" s="2">
        <v>403</v>
      </c>
      <c r="D177" s="1">
        <v>0</v>
      </c>
      <c r="E177" s="1">
        <v>0</v>
      </c>
      <c r="F177" s="41">
        <f t="shared" si="13"/>
        <v>0</v>
      </c>
      <c r="G177" s="22">
        <f t="shared" si="14"/>
        <v>0</v>
      </c>
      <c r="H177" s="45">
        <f t="shared" si="15"/>
        <v>0</v>
      </c>
      <c r="I177" s="42">
        <f t="shared" si="16"/>
        <v>0</v>
      </c>
      <c r="J177" s="30">
        <f t="shared" si="17"/>
        <v>0</v>
      </c>
      <c r="K177" s="216"/>
      <c r="L177" s="27">
        <f t="shared" si="18"/>
        <v>0</v>
      </c>
    </row>
    <row r="178" spans="1:12" x14ac:dyDescent="0.45">
      <c r="A178" s="293"/>
      <c r="B178" s="5" t="s">
        <v>11</v>
      </c>
      <c r="C178" s="2">
        <v>404</v>
      </c>
      <c r="D178" s="1">
        <v>0</v>
      </c>
      <c r="E178" s="1">
        <v>0</v>
      </c>
      <c r="F178" s="41">
        <f t="shared" si="13"/>
        <v>0</v>
      </c>
      <c r="G178" s="22">
        <f t="shared" si="14"/>
        <v>0</v>
      </c>
      <c r="H178" s="45">
        <f t="shared" si="15"/>
        <v>0</v>
      </c>
      <c r="I178" s="42">
        <f t="shared" si="16"/>
        <v>0</v>
      </c>
      <c r="J178" s="30">
        <f t="shared" si="17"/>
        <v>0</v>
      </c>
      <c r="K178" s="216"/>
      <c r="L178" s="27">
        <f t="shared" si="18"/>
        <v>0</v>
      </c>
    </row>
    <row r="179" spans="1:12" x14ac:dyDescent="0.45">
      <c r="A179" s="293"/>
      <c r="B179" s="5" t="s">
        <v>11</v>
      </c>
      <c r="C179" s="2">
        <v>501</v>
      </c>
      <c r="D179" s="1">
        <v>0</v>
      </c>
      <c r="E179" s="1">
        <v>0</v>
      </c>
      <c r="F179" s="41">
        <f t="shared" si="13"/>
        <v>0</v>
      </c>
      <c r="G179" s="22">
        <f t="shared" si="14"/>
        <v>0</v>
      </c>
      <c r="H179" s="45">
        <f t="shared" si="15"/>
        <v>0</v>
      </c>
      <c r="I179" s="42">
        <f t="shared" si="16"/>
        <v>0</v>
      </c>
      <c r="J179" s="30">
        <f t="shared" si="17"/>
        <v>0</v>
      </c>
      <c r="K179" s="216"/>
      <c r="L179" s="27">
        <f t="shared" si="18"/>
        <v>0</v>
      </c>
    </row>
    <row r="180" spans="1:12" x14ac:dyDescent="0.45">
      <c r="A180" s="293"/>
      <c r="B180" s="5" t="s">
        <v>11</v>
      </c>
      <c r="C180" s="2">
        <v>502</v>
      </c>
      <c r="D180" s="1">
        <v>0</v>
      </c>
      <c r="E180" s="1">
        <v>0</v>
      </c>
      <c r="F180" s="41">
        <f t="shared" si="13"/>
        <v>0</v>
      </c>
      <c r="G180" s="22">
        <f t="shared" si="14"/>
        <v>0</v>
      </c>
      <c r="H180" s="45">
        <f t="shared" si="15"/>
        <v>0</v>
      </c>
      <c r="I180" s="42">
        <f t="shared" si="16"/>
        <v>0</v>
      </c>
      <c r="J180" s="30">
        <f t="shared" si="17"/>
        <v>0</v>
      </c>
      <c r="K180" s="216"/>
      <c r="L180" s="27">
        <f t="shared" si="18"/>
        <v>0</v>
      </c>
    </row>
    <row r="181" spans="1:12" x14ac:dyDescent="0.45">
      <c r="A181" s="293"/>
      <c r="B181" s="5" t="s">
        <v>11</v>
      </c>
      <c r="C181" s="2">
        <v>503</v>
      </c>
      <c r="D181" s="1">
        <v>0</v>
      </c>
      <c r="E181" s="1">
        <v>0</v>
      </c>
      <c r="F181" s="41">
        <f t="shared" si="13"/>
        <v>0</v>
      </c>
      <c r="G181" s="22">
        <f t="shared" si="14"/>
        <v>0</v>
      </c>
      <c r="H181" s="45">
        <f t="shared" si="15"/>
        <v>0</v>
      </c>
      <c r="I181" s="42">
        <f t="shared" si="16"/>
        <v>0</v>
      </c>
      <c r="J181" s="30">
        <f t="shared" si="17"/>
        <v>0</v>
      </c>
      <c r="K181" s="216"/>
      <c r="L181" s="27">
        <f t="shared" si="18"/>
        <v>0</v>
      </c>
    </row>
    <row r="182" spans="1:12" x14ac:dyDescent="0.45">
      <c r="A182" s="293"/>
      <c r="B182" s="5" t="s">
        <v>11</v>
      </c>
      <c r="C182" s="2">
        <v>504</v>
      </c>
      <c r="D182" s="1">
        <v>0</v>
      </c>
      <c r="E182" s="1">
        <v>0</v>
      </c>
      <c r="F182" s="41">
        <f t="shared" si="13"/>
        <v>0</v>
      </c>
      <c r="G182" s="22">
        <f t="shared" si="14"/>
        <v>0</v>
      </c>
      <c r="H182" s="45">
        <f t="shared" si="15"/>
        <v>0</v>
      </c>
      <c r="I182" s="42">
        <f t="shared" si="16"/>
        <v>0</v>
      </c>
      <c r="J182" s="30">
        <f t="shared" si="17"/>
        <v>0</v>
      </c>
      <c r="K182" s="216"/>
      <c r="L182" s="27">
        <f t="shared" si="18"/>
        <v>0</v>
      </c>
    </row>
    <row r="183" spans="1:12" ht="15" customHeight="1" x14ac:dyDescent="0.45">
      <c r="F183" s="213">
        <f>SUM(F3:F182)</f>
        <v>-1E-4</v>
      </c>
      <c r="G183" s="22">
        <f t="shared" si="14"/>
        <v>0</v>
      </c>
      <c r="H183" s="45">
        <f>SUM(H3:H182)</f>
        <v>0</v>
      </c>
      <c r="I183" s="42">
        <f>SUM(G183,H183)</f>
        <v>0</v>
      </c>
      <c r="K183" s="165" t="s">
        <v>12</v>
      </c>
    </row>
    <row r="184" spans="1:12" ht="15" customHeight="1" x14ac:dyDescent="0.45">
      <c r="F184" t="s">
        <v>12</v>
      </c>
      <c r="I184" s="109">
        <f>SUM(-E190,I1)</f>
        <v>0</v>
      </c>
    </row>
    <row r="185" spans="1:12" ht="15" customHeight="1" x14ac:dyDescent="0.45"/>
    <row r="186" spans="1:12" ht="18" x14ac:dyDescent="0.55000000000000004">
      <c r="D186" s="295" t="s">
        <v>274</v>
      </c>
      <c r="E186" s="295"/>
      <c r="F186" s="295"/>
      <c r="I186"/>
    </row>
    <row r="187" spans="1:12" ht="15" customHeight="1" x14ac:dyDescent="0.45">
      <c r="D187" s="54" t="s">
        <v>72</v>
      </c>
      <c r="E187" s="153" t="s">
        <v>275</v>
      </c>
      <c r="F187" s="54" t="s">
        <v>69</v>
      </c>
      <c r="I187"/>
    </row>
    <row r="188" spans="1:12" ht="15" customHeight="1" x14ac:dyDescent="0.45">
      <c r="D188" s="46">
        <v>6244656</v>
      </c>
      <c r="E188" s="87">
        <v>0</v>
      </c>
      <c r="F188" s="93">
        <v>0.1</v>
      </c>
      <c r="G188" s="92">
        <f>MMULT(E188,1/F188)</f>
        <v>0</v>
      </c>
      <c r="H188" s="20"/>
      <c r="I188"/>
    </row>
    <row r="189" spans="1:12" ht="15" customHeight="1" thickBot="1" x14ac:dyDescent="0.5">
      <c r="D189" s="46">
        <v>6244619</v>
      </c>
      <c r="E189" s="87">
        <v>0</v>
      </c>
      <c r="F189" s="93">
        <v>0.1</v>
      </c>
      <c r="G189" s="92">
        <f>MMULT(E189,1/F189)</f>
        <v>0</v>
      </c>
      <c r="H189" s="156"/>
      <c r="I189"/>
    </row>
    <row r="190" spans="1:12" ht="15" customHeight="1" thickBot="1" x14ac:dyDescent="0.5">
      <c r="D190" s="6" t="s">
        <v>33</v>
      </c>
      <c r="E190" s="48">
        <f>SUM(E188:E189)</f>
        <v>0</v>
      </c>
      <c r="F190" s="95">
        <f>SUM(F188:F189)</f>
        <v>0.2</v>
      </c>
      <c r="H190" s="61"/>
      <c r="I190"/>
    </row>
    <row r="191" spans="1:12" ht="15" customHeight="1" x14ac:dyDescent="0.45">
      <c r="E191" s="6" t="s">
        <v>12</v>
      </c>
      <c r="H191" s="61"/>
      <c r="J191" s="6"/>
      <c r="L191" s="6"/>
    </row>
    <row r="192" spans="1:12" ht="15" customHeight="1" x14ac:dyDescent="0.45">
      <c r="D192" s="290" t="s">
        <v>69</v>
      </c>
      <c r="E192" s="290"/>
      <c r="F192" s="49">
        <f>SUM(F190)</f>
        <v>0.2</v>
      </c>
      <c r="G192" s="160">
        <f>MMULT(E190,1/F190)</f>
        <v>0</v>
      </c>
      <c r="H192" s="159" t="s">
        <v>12</v>
      </c>
      <c r="I192" s="161" cm="1">
        <f t="array" ref="I192">MMULT(E190,1/F190)*0</f>
        <v>0</v>
      </c>
    </row>
    <row r="193" spans="4:8" ht="15" customHeight="1" x14ac:dyDescent="0.45">
      <c r="D193" s="291" t="s">
        <v>271</v>
      </c>
      <c r="E193" s="292"/>
      <c r="F193" s="49">
        <f>SUM(F183)</f>
        <v>-1E-4</v>
      </c>
      <c r="G193" s="27">
        <f>MMULT(F193,G192)</f>
        <v>0</v>
      </c>
      <c r="H193" s="61"/>
    </row>
    <row r="194" spans="4:8" ht="15" customHeight="1" thickBot="1" x14ac:dyDescent="0.5">
      <c r="D194" s="291" t="s">
        <v>270</v>
      </c>
      <c r="E194" s="292"/>
      <c r="F194" s="49">
        <f>SUM(F192,-F193)</f>
        <v>0.2001</v>
      </c>
      <c r="G194" s="162">
        <f>MMULT(F194,G192)</f>
        <v>0</v>
      </c>
      <c r="H194" s="61"/>
    </row>
    <row r="195" spans="4:8" ht="15" customHeight="1" thickBot="1" x14ac:dyDescent="0.5">
      <c r="F195" s="7"/>
      <c r="G195" s="48">
        <f>SUM(G193:G194)</f>
        <v>0</v>
      </c>
    </row>
    <row r="196" spans="4:8" ht="15" customHeight="1" x14ac:dyDescent="0.45">
      <c r="F196" s="7"/>
    </row>
    <row r="197" spans="4:8" ht="15" customHeight="1" x14ac:dyDescent="0.45">
      <c r="F197" s="7"/>
    </row>
    <row r="198" spans="4:8" ht="15" customHeight="1" x14ac:dyDescent="0.45">
      <c r="D198" t="s">
        <v>70</v>
      </c>
      <c r="F198" s="20">
        <f>MAX(F3:F182)</f>
        <v>0</v>
      </c>
      <c r="G198" s="20">
        <f>MAX(I3:I182)</f>
        <v>0</v>
      </c>
    </row>
    <row r="199" spans="4:8" ht="15" customHeight="1" x14ac:dyDescent="0.45">
      <c r="D199" t="s">
        <v>71</v>
      </c>
      <c r="F199" s="20">
        <f>MIN(F3:F182)</f>
        <v>-1E-4</v>
      </c>
      <c r="G199" s="20">
        <f>MIN(I3:I182)</f>
        <v>0</v>
      </c>
    </row>
    <row r="200" spans="4:8" ht="15" customHeight="1" x14ac:dyDescent="0.45">
      <c r="D200" t="s">
        <v>265</v>
      </c>
      <c r="F200" s="92">
        <f>AVERAGE(F3:F182)</f>
        <v>-5.5555555555555562E-7</v>
      </c>
      <c r="G200" s="92">
        <f>AVERAGE(G3:G182)</f>
        <v>0</v>
      </c>
    </row>
    <row r="201" spans="4:8" ht="15" customHeight="1" x14ac:dyDescent="0.45">
      <c r="D201" t="s">
        <v>273</v>
      </c>
      <c r="F201" s="92">
        <f>AVERAGE(F199,F198)</f>
        <v>-5.0000000000000002E-5</v>
      </c>
      <c r="G201" t="s">
        <v>12</v>
      </c>
    </row>
    <row r="202" spans="4:8" ht="15.75" customHeight="1" x14ac:dyDescent="0.45"/>
    <row r="203" spans="4:8" ht="15" customHeight="1" x14ac:dyDescent="0.45"/>
    <row r="204" spans="4:8" ht="15" customHeight="1" x14ac:dyDescent="0.45"/>
    <row r="205" spans="4:8" ht="15" customHeight="1" x14ac:dyDescent="0.45"/>
    <row r="206" spans="4:8" ht="15" customHeight="1" x14ac:dyDescent="0.45"/>
    <row r="207" spans="4:8" ht="15" customHeight="1" x14ac:dyDescent="0.45"/>
    <row r="208" spans="4:8" ht="15" customHeight="1" x14ac:dyDescent="0.45"/>
    <row r="209" ht="15" customHeight="1" x14ac:dyDescent="0.45"/>
    <row r="210" ht="15" customHeight="1" x14ac:dyDescent="0.45"/>
    <row r="211" ht="15" customHeight="1" x14ac:dyDescent="0.45"/>
    <row r="212" ht="15" customHeight="1" x14ac:dyDescent="0.45"/>
    <row r="213" ht="15" customHeight="1" x14ac:dyDescent="0.45"/>
    <row r="214" ht="15" customHeight="1" x14ac:dyDescent="0.45"/>
    <row r="215" ht="15" customHeight="1" x14ac:dyDescent="0.45"/>
    <row r="216" ht="15" customHeight="1" x14ac:dyDescent="0.45"/>
    <row r="217" ht="15" customHeight="1" x14ac:dyDescent="0.45"/>
    <row r="218" ht="15" customHeight="1" x14ac:dyDescent="0.45"/>
    <row r="219" ht="15" customHeight="1" x14ac:dyDescent="0.45"/>
    <row r="220" ht="15" customHeight="1" x14ac:dyDescent="0.45"/>
    <row r="221" ht="15" customHeight="1" x14ac:dyDescent="0.45"/>
    <row r="222" ht="15.75" customHeight="1" x14ac:dyDescent="0.45"/>
  </sheetData>
  <mergeCells count="15">
    <mergeCell ref="D192:E192"/>
    <mergeCell ref="D193:E193"/>
    <mergeCell ref="D194:E194"/>
    <mergeCell ref="A83:A102"/>
    <mergeCell ref="A103:A122"/>
    <mergeCell ref="A123:A142"/>
    <mergeCell ref="A143:A162"/>
    <mergeCell ref="A163:A182"/>
    <mergeCell ref="D186:F186"/>
    <mergeCell ref="A63:A82"/>
    <mergeCell ref="D1:E1"/>
    <mergeCell ref="I1:J1"/>
    <mergeCell ref="A3:A22"/>
    <mergeCell ref="A23:A42"/>
    <mergeCell ref="A43:A62"/>
  </mergeCells>
  <pageMargins left="0.7" right="0.7" top="0.75" bottom="0.75" header="0.3" footer="0.3"/>
  <pageSetup paperSize="9" orientation="portrait" horizontalDpi="4294967293" verticalDpi="4294967293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42281-F2AA-4AD9-BC9B-79B1EADBEFB9}">
  <dimension ref="A1:P222"/>
  <sheetViews>
    <sheetView zoomScale="85" zoomScaleNormal="85" workbookViewId="0">
      <pane xSplit="1" ySplit="2" topLeftCell="B170" activePane="bottomRight" state="frozen"/>
      <selection pane="topRight" activeCell="B1" sqref="B1"/>
      <selection pane="bottomLeft" activeCell="A4" sqref="A4"/>
      <selection pane="bottomRight" activeCell="F6" sqref="F6"/>
    </sheetView>
  </sheetViews>
  <sheetFormatPr baseColWidth="10" defaultRowHeight="14.25" x14ac:dyDescent="0.45"/>
  <cols>
    <col min="1" max="1" width="4.1328125" customWidth="1"/>
    <col min="2" max="2" width="5.3984375" style="6" bestFit="1" customWidth="1"/>
    <col min="3" max="3" width="6.265625" bestFit="1" customWidth="1"/>
    <col min="4" max="5" width="10" customWidth="1"/>
    <col min="6" max="6" width="11.1328125" customWidth="1"/>
    <col min="7" max="7" width="12.59765625" customWidth="1"/>
    <col min="8" max="8" width="13.3984375" customWidth="1"/>
    <col min="9" max="9" width="12.86328125" style="20" bestFit="1" customWidth="1"/>
    <col min="10" max="10" width="12.86328125" customWidth="1"/>
    <col min="11" max="11" width="7.73046875" bestFit="1" customWidth="1"/>
    <col min="12" max="12" width="13.265625" customWidth="1"/>
  </cols>
  <sheetData>
    <row r="1" spans="1:15" ht="21" customHeight="1" x14ac:dyDescent="0.45">
      <c r="D1" s="296" t="s">
        <v>280</v>
      </c>
      <c r="E1" s="296"/>
      <c r="F1" s="53" t="s">
        <v>2</v>
      </c>
      <c r="G1" s="27">
        <f>SUM(G193)</f>
        <v>0</v>
      </c>
      <c r="H1" s="27">
        <f>SUM(G194)</f>
        <v>0</v>
      </c>
      <c r="I1" s="297">
        <f>SUM(G1:H1)</f>
        <v>0</v>
      </c>
      <c r="J1" s="298"/>
      <c r="K1" s="4" t="s">
        <v>12</v>
      </c>
      <c r="L1" s="4"/>
      <c r="N1">
        <v>1E-3</v>
      </c>
    </row>
    <row r="2" spans="1:15" ht="46.5" customHeight="1" x14ac:dyDescent="0.45">
      <c r="B2" s="43" t="s">
        <v>0</v>
      </c>
      <c r="C2" s="44" t="s">
        <v>1</v>
      </c>
      <c r="D2" s="3">
        <v>43992</v>
      </c>
      <c r="E2" s="3">
        <v>44022</v>
      </c>
      <c r="F2" s="50" t="s">
        <v>68</v>
      </c>
      <c r="G2" s="51" t="s">
        <v>276</v>
      </c>
      <c r="H2" s="52" t="s">
        <v>277</v>
      </c>
      <c r="I2" s="21" t="s">
        <v>278</v>
      </c>
      <c r="J2" s="28" t="s">
        <v>335</v>
      </c>
      <c r="K2" s="28" t="s">
        <v>266</v>
      </c>
      <c r="L2" s="28" t="s">
        <v>279</v>
      </c>
      <c r="N2" t="s">
        <v>12</v>
      </c>
    </row>
    <row r="3" spans="1:15" ht="15" customHeight="1" x14ac:dyDescent="0.45">
      <c r="A3" s="293"/>
      <c r="B3" s="5" t="s">
        <v>3</v>
      </c>
      <c r="C3" s="2">
        <v>101</v>
      </c>
      <c r="D3" s="1">
        <v>0.1</v>
      </c>
      <c r="E3" s="1">
        <v>0</v>
      </c>
      <c r="F3" s="41">
        <f>(E3-D3)*$N$1</f>
        <v>-1E-4</v>
      </c>
      <c r="G3" s="22">
        <f>MMULT($G$1,1/$F$183)*F3</f>
        <v>0</v>
      </c>
      <c r="H3" s="45"/>
      <c r="I3" s="42">
        <f>SUM(G3,H3)</f>
        <v>0</v>
      </c>
      <c r="J3" s="30">
        <v>0</v>
      </c>
      <c r="K3" s="214"/>
      <c r="L3" s="27">
        <f>SUM(I3,J3,K3)</f>
        <v>0</v>
      </c>
      <c r="N3" t="s">
        <v>12</v>
      </c>
    </row>
    <row r="4" spans="1:15" ht="15" customHeight="1" x14ac:dyDescent="0.45">
      <c r="A4" s="293"/>
      <c r="B4" s="5" t="s">
        <v>3</v>
      </c>
      <c r="C4" s="2">
        <v>102</v>
      </c>
      <c r="D4" s="1">
        <v>0</v>
      </c>
      <c r="E4" s="1">
        <v>0</v>
      </c>
      <c r="F4" s="41">
        <f t="shared" ref="F4:F67" si="0">(E4-D4)*$N$1</f>
        <v>0</v>
      </c>
      <c r="G4" s="22">
        <f t="shared" ref="G4:G67" si="1">MMULT($G$1,1/$F$183)*F4</f>
        <v>0</v>
      </c>
      <c r="H4" s="45"/>
      <c r="I4" s="42">
        <f t="shared" ref="I4:I67" si="2">SUM(G4,H4)</f>
        <v>0</v>
      </c>
      <c r="J4" s="30">
        <f>SUM($J$3)</f>
        <v>0</v>
      </c>
      <c r="K4" s="214"/>
      <c r="L4" s="27">
        <f t="shared" ref="L4:L67" si="3">SUM(I4,J4,K4)</f>
        <v>0</v>
      </c>
      <c r="N4" t="s">
        <v>12</v>
      </c>
    </row>
    <row r="5" spans="1:15" ht="15" customHeight="1" x14ac:dyDescent="0.45">
      <c r="A5" s="293"/>
      <c r="B5" s="5" t="s">
        <v>3</v>
      </c>
      <c r="C5" s="2">
        <v>103</v>
      </c>
      <c r="D5" s="1">
        <v>0</v>
      </c>
      <c r="E5" s="1">
        <v>0</v>
      </c>
      <c r="F5" s="41">
        <f t="shared" si="0"/>
        <v>0</v>
      </c>
      <c r="G5" s="22">
        <f t="shared" si="1"/>
        <v>0</v>
      </c>
      <c r="H5" s="45"/>
      <c r="I5" s="42">
        <f t="shared" si="2"/>
        <v>0</v>
      </c>
      <c r="J5" s="30">
        <f t="shared" ref="J5:J68" si="4">SUM($J$3)</f>
        <v>0</v>
      </c>
      <c r="K5" s="214"/>
      <c r="L5" s="27">
        <f t="shared" si="3"/>
        <v>0</v>
      </c>
      <c r="N5" t="s">
        <v>12</v>
      </c>
    </row>
    <row r="6" spans="1:15" ht="15" customHeight="1" x14ac:dyDescent="0.45">
      <c r="A6" s="293"/>
      <c r="B6" s="5" t="s">
        <v>3</v>
      </c>
      <c r="C6" s="2">
        <v>104</v>
      </c>
      <c r="D6" s="1">
        <v>0</v>
      </c>
      <c r="E6" s="1">
        <v>0</v>
      </c>
      <c r="F6" s="41">
        <f t="shared" si="0"/>
        <v>0</v>
      </c>
      <c r="G6" s="22">
        <f t="shared" si="1"/>
        <v>0</v>
      </c>
      <c r="H6" s="45"/>
      <c r="I6" s="42">
        <f t="shared" si="2"/>
        <v>0</v>
      </c>
      <c r="J6" s="30">
        <f t="shared" si="4"/>
        <v>0</v>
      </c>
      <c r="K6" s="214"/>
      <c r="L6" s="27">
        <f t="shared" si="3"/>
        <v>0</v>
      </c>
      <c r="N6" t="s">
        <v>12</v>
      </c>
      <c r="O6" t="s">
        <v>12</v>
      </c>
    </row>
    <row r="7" spans="1:15" ht="15" customHeight="1" x14ac:dyDescent="0.45">
      <c r="A7" s="293"/>
      <c r="B7" s="5" t="s">
        <v>3</v>
      </c>
      <c r="C7" s="2">
        <v>201</v>
      </c>
      <c r="D7" s="1">
        <v>0</v>
      </c>
      <c r="E7" s="1">
        <v>0</v>
      </c>
      <c r="F7" s="41">
        <f t="shared" si="0"/>
        <v>0</v>
      </c>
      <c r="G7" s="22">
        <f t="shared" si="1"/>
        <v>0</v>
      </c>
      <c r="H7" s="45"/>
      <c r="I7" s="42">
        <f t="shared" si="2"/>
        <v>0</v>
      </c>
      <c r="J7" s="30">
        <f t="shared" si="4"/>
        <v>0</v>
      </c>
      <c r="K7" s="214"/>
      <c r="L7" s="27">
        <f t="shared" si="3"/>
        <v>0</v>
      </c>
      <c r="N7" t="s">
        <v>12</v>
      </c>
    </row>
    <row r="8" spans="1:15" ht="15" customHeight="1" x14ac:dyDescent="0.45">
      <c r="A8" s="293"/>
      <c r="B8" s="5" t="s">
        <v>3</v>
      </c>
      <c r="C8" s="2">
        <v>202</v>
      </c>
      <c r="D8" s="1">
        <v>0</v>
      </c>
      <c r="E8" s="1">
        <v>0</v>
      </c>
      <c r="F8" s="41">
        <f t="shared" si="0"/>
        <v>0</v>
      </c>
      <c r="G8" s="22">
        <f t="shared" si="1"/>
        <v>0</v>
      </c>
      <c r="H8" s="45"/>
      <c r="I8" s="42">
        <f t="shared" si="2"/>
        <v>0</v>
      </c>
      <c r="J8" s="30">
        <f t="shared" si="4"/>
        <v>0</v>
      </c>
      <c r="K8" s="214"/>
      <c r="L8" s="27">
        <f t="shared" si="3"/>
        <v>0</v>
      </c>
      <c r="N8" t="s">
        <v>12</v>
      </c>
    </row>
    <row r="9" spans="1:15" ht="15" customHeight="1" x14ac:dyDescent="0.45">
      <c r="A9" s="293"/>
      <c r="B9" s="5" t="s">
        <v>3</v>
      </c>
      <c r="C9" s="2">
        <v>203</v>
      </c>
      <c r="D9" s="1">
        <v>0</v>
      </c>
      <c r="E9" s="1">
        <v>0</v>
      </c>
      <c r="F9" s="41">
        <f t="shared" si="0"/>
        <v>0</v>
      </c>
      <c r="G9" s="22">
        <f t="shared" si="1"/>
        <v>0</v>
      </c>
      <c r="H9" s="45"/>
      <c r="I9" s="42">
        <f t="shared" si="2"/>
        <v>0</v>
      </c>
      <c r="J9" s="30">
        <f t="shared" si="4"/>
        <v>0</v>
      </c>
      <c r="K9" s="214"/>
      <c r="L9" s="27">
        <f t="shared" si="3"/>
        <v>0</v>
      </c>
      <c r="N9" t="s">
        <v>12</v>
      </c>
    </row>
    <row r="10" spans="1:15" ht="15" customHeight="1" x14ac:dyDescent="0.45">
      <c r="A10" s="293"/>
      <c r="B10" s="5" t="s">
        <v>3</v>
      </c>
      <c r="C10" s="2">
        <v>204</v>
      </c>
      <c r="D10" s="1">
        <v>0</v>
      </c>
      <c r="E10" s="1">
        <v>0</v>
      </c>
      <c r="F10" s="41">
        <f t="shared" si="0"/>
        <v>0</v>
      </c>
      <c r="G10" s="22">
        <f t="shared" si="1"/>
        <v>0</v>
      </c>
      <c r="H10" s="45"/>
      <c r="I10" s="42">
        <f t="shared" si="2"/>
        <v>0</v>
      </c>
      <c r="J10" s="30">
        <f t="shared" si="4"/>
        <v>0</v>
      </c>
      <c r="K10" s="214"/>
      <c r="L10" s="27">
        <f t="shared" si="3"/>
        <v>0</v>
      </c>
      <c r="N10" t="s">
        <v>12</v>
      </c>
    </row>
    <row r="11" spans="1:15" ht="15" customHeight="1" x14ac:dyDescent="0.45">
      <c r="A11" s="293"/>
      <c r="B11" s="5" t="s">
        <v>3</v>
      </c>
      <c r="C11" s="2">
        <v>301</v>
      </c>
      <c r="D11" s="1">
        <v>0</v>
      </c>
      <c r="E11" s="1">
        <v>0</v>
      </c>
      <c r="F11" s="41">
        <f t="shared" si="0"/>
        <v>0</v>
      </c>
      <c r="G11" s="22">
        <f t="shared" si="1"/>
        <v>0</v>
      </c>
      <c r="H11" s="45"/>
      <c r="I11" s="42">
        <f t="shared" si="2"/>
        <v>0</v>
      </c>
      <c r="J11" s="30">
        <f t="shared" si="4"/>
        <v>0</v>
      </c>
      <c r="K11" s="214"/>
      <c r="L11" s="27">
        <f t="shared" si="3"/>
        <v>0</v>
      </c>
      <c r="N11" t="s">
        <v>12</v>
      </c>
    </row>
    <row r="12" spans="1:15" ht="15" customHeight="1" x14ac:dyDescent="0.45">
      <c r="A12" s="293"/>
      <c r="B12" s="5" t="s">
        <v>3</v>
      </c>
      <c r="C12" s="2">
        <v>302</v>
      </c>
      <c r="D12" s="1">
        <v>0</v>
      </c>
      <c r="E12" s="1">
        <v>0</v>
      </c>
      <c r="F12" s="41">
        <f t="shared" si="0"/>
        <v>0</v>
      </c>
      <c r="G12" s="22">
        <f t="shared" si="1"/>
        <v>0</v>
      </c>
      <c r="H12" s="45"/>
      <c r="I12" s="42">
        <f t="shared" si="2"/>
        <v>0</v>
      </c>
      <c r="J12" s="30">
        <f t="shared" si="4"/>
        <v>0</v>
      </c>
      <c r="K12" s="214"/>
      <c r="L12" s="27">
        <f t="shared" si="3"/>
        <v>0</v>
      </c>
      <c r="N12" t="s">
        <v>12</v>
      </c>
    </row>
    <row r="13" spans="1:15" ht="15" customHeight="1" x14ac:dyDescent="0.45">
      <c r="A13" s="293"/>
      <c r="B13" s="5" t="s">
        <v>3</v>
      </c>
      <c r="C13" s="2">
        <v>303</v>
      </c>
      <c r="D13" s="1">
        <v>0</v>
      </c>
      <c r="E13" s="1">
        <v>0</v>
      </c>
      <c r="F13" s="41">
        <f t="shared" si="0"/>
        <v>0</v>
      </c>
      <c r="G13" s="22">
        <f t="shared" si="1"/>
        <v>0</v>
      </c>
      <c r="H13" s="45"/>
      <c r="I13" s="42">
        <f t="shared" si="2"/>
        <v>0</v>
      </c>
      <c r="J13" s="30">
        <f t="shared" si="4"/>
        <v>0</v>
      </c>
      <c r="K13" s="214"/>
      <c r="L13" s="27">
        <f t="shared" si="3"/>
        <v>0</v>
      </c>
      <c r="N13" t="s">
        <v>12</v>
      </c>
    </row>
    <row r="14" spans="1:15" ht="15" customHeight="1" x14ac:dyDescent="0.45">
      <c r="A14" s="293"/>
      <c r="B14" s="5" t="s">
        <v>3</v>
      </c>
      <c r="C14" s="2">
        <v>304</v>
      </c>
      <c r="D14" s="1">
        <v>0</v>
      </c>
      <c r="E14" s="1">
        <v>0</v>
      </c>
      <c r="F14" s="41">
        <f t="shared" si="0"/>
        <v>0</v>
      </c>
      <c r="G14" s="22">
        <f t="shared" si="1"/>
        <v>0</v>
      </c>
      <c r="H14" s="45"/>
      <c r="I14" s="42">
        <f t="shared" si="2"/>
        <v>0</v>
      </c>
      <c r="J14" s="30">
        <f t="shared" si="4"/>
        <v>0</v>
      </c>
      <c r="K14" s="214"/>
      <c r="L14" s="27">
        <f t="shared" si="3"/>
        <v>0</v>
      </c>
      <c r="N14" t="s">
        <v>12</v>
      </c>
    </row>
    <row r="15" spans="1:15" ht="15" customHeight="1" x14ac:dyDescent="0.45">
      <c r="A15" s="293"/>
      <c r="B15" s="5" t="s">
        <v>3</v>
      </c>
      <c r="C15" s="2">
        <v>401</v>
      </c>
      <c r="D15" s="1">
        <v>0</v>
      </c>
      <c r="E15" s="1">
        <v>0</v>
      </c>
      <c r="F15" s="41">
        <f t="shared" si="0"/>
        <v>0</v>
      </c>
      <c r="G15" s="22">
        <f t="shared" si="1"/>
        <v>0</v>
      </c>
      <c r="H15" s="45"/>
      <c r="I15" s="42">
        <f t="shared" si="2"/>
        <v>0</v>
      </c>
      <c r="J15" s="30">
        <f t="shared" si="4"/>
        <v>0</v>
      </c>
      <c r="K15" s="214"/>
      <c r="L15" s="27">
        <f t="shared" si="3"/>
        <v>0</v>
      </c>
      <c r="N15" t="s">
        <v>12</v>
      </c>
    </row>
    <row r="16" spans="1:15" ht="15" customHeight="1" x14ac:dyDescent="0.45">
      <c r="A16" s="293"/>
      <c r="B16" s="5" t="s">
        <v>3</v>
      </c>
      <c r="C16" s="2">
        <v>402</v>
      </c>
      <c r="D16" s="1">
        <v>0</v>
      </c>
      <c r="E16" s="1">
        <v>0</v>
      </c>
      <c r="F16" s="41">
        <f t="shared" si="0"/>
        <v>0</v>
      </c>
      <c r="G16" s="22">
        <f t="shared" si="1"/>
        <v>0</v>
      </c>
      <c r="H16" s="45"/>
      <c r="I16" s="42">
        <f t="shared" si="2"/>
        <v>0</v>
      </c>
      <c r="J16" s="30">
        <f t="shared" si="4"/>
        <v>0</v>
      </c>
      <c r="K16" s="214"/>
      <c r="L16" s="27">
        <f t="shared" si="3"/>
        <v>0</v>
      </c>
    </row>
    <row r="17" spans="1:12" ht="15" customHeight="1" x14ac:dyDescent="0.45">
      <c r="A17" s="293"/>
      <c r="B17" s="5" t="s">
        <v>3</v>
      </c>
      <c r="C17" s="2">
        <v>403</v>
      </c>
      <c r="D17" s="1">
        <v>0</v>
      </c>
      <c r="E17" s="1">
        <v>0</v>
      </c>
      <c r="F17" s="41">
        <f t="shared" si="0"/>
        <v>0</v>
      </c>
      <c r="G17" s="22">
        <f t="shared" si="1"/>
        <v>0</v>
      </c>
      <c r="H17" s="45"/>
      <c r="I17" s="42">
        <f t="shared" si="2"/>
        <v>0</v>
      </c>
      <c r="J17" s="30">
        <f t="shared" si="4"/>
        <v>0</v>
      </c>
      <c r="K17" s="214"/>
      <c r="L17" s="27">
        <f t="shared" si="3"/>
        <v>0</v>
      </c>
    </row>
    <row r="18" spans="1:12" ht="15" customHeight="1" x14ac:dyDescent="0.45">
      <c r="A18" s="293"/>
      <c r="B18" s="5" t="s">
        <v>3</v>
      </c>
      <c r="C18" s="2">
        <v>404</v>
      </c>
      <c r="D18" s="1">
        <v>0</v>
      </c>
      <c r="E18" s="1">
        <v>0</v>
      </c>
      <c r="F18" s="41">
        <f t="shared" si="0"/>
        <v>0</v>
      </c>
      <c r="G18" s="22">
        <f t="shared" si="1"/>
        <v>0</v>
      </c>
      <c r="H18" s="45"/>
      <c r="I18" s="42">
        <f t="shared" si="2"/>
        <v>0</v>
      </c>
      <c r="J18" s="30">
        <f t="shared" si="4"/>
        <v>0</v>
      </c>
      <c r="K18" s="214"/>
      <c r="L18" s="27">
        <f t="shared" si="3"/>
        <v>0</v>
      </c>
    </row>
    <row r="19" spans="1:12" ht="15" customHeight="1" x14ac:dyDescent="0.45">
      <c r="A19" s="293"/>
      <c r="B19" s="5" t="s">
        <v>3</v>
      </c>
      <c r="C19" s="2">
        <v>501</v>
      </c>
      <c r="D19" s="1">
        <v>0</v>
      </c>
      <c r="E19" s="1">
        <v>0</v>
      </c>
      <c r="F19" s="41">
        <f t="shared" si="0"/>
        <v>0</v>
      </c>
      <c r="G19" s="22">
        <f t="shared" si="1"/>
        <v>0</v>
      </c>
      <c r="H19" s="45"/>
      <c r="I19" s="42">
        <f t="shared" si="2"/>
        <v>0</v>
      </c>
      <c r="J19" s="30">
        <f t="shared" si="4"/>
        <v>0</v>
      </c>
      <c r="K19" s="214"/>
      <c r="L19" s="27">
        <f t="shared" si="3"/>
        <v>0</v>
      </c>
    </row>
    <row r="20" spans="1:12" ht="15" customHeight="1" x14ac:dyDescent="0.45">
      <c r="A20" s="293"/>
      <c r="B20" s="5" t="s">
        <v>3</v>
      </c>
      <c r="C20" s="2">
        <v>502</v>
      </c>
      <c r="D20" s="1">
        <v>0</v>
      </c>
      <c r="E20" s="1">
        <v>0</v>
      </c>
      <c r="F20" s="41">
        <f t="shared" si="0"/>
        <v>0</v>
      </c>
      <c r="G20" s="22">
        <f t="shared" si="1"/>
        <v>0</v>
      </c>
      <c r="H20" s="45"/>
      <c r="I20" s="42">
        <f t="shared" si="2"/>
        <v>0</v>
      </c>
      <c r="J20" s="30">
        <f t="shared" si="4"/>
        <v>0</v>
      </c>
      <c r="K20" s="214"/>
      <c r="L20" s="27">
        <f t="shared" si="3"/>
        <v>0</v>
      </c>
    </row>
    <row r="21" spans="1:12" ht="15" customHeight="1" x14ac:dyDescent="0.45">
      <c r="A21" s="293"/>
      <c r="B21" s="5" t="s">
        <v>3</v>
      </c>
      <c r="C21" s="2">
        <v>503</v>
      </c>
      <c r="D21" s="1">
        <v>0</v>
      </c>
      <c r="E21" s="1">
        <v>0</v>
      </c>
      <c r="F21" s="41">
        <f t="shared" si="0"/>
        <v>0</v>
      </c>
      <c r="G21" s="22">
        <f t="shared" si="1"/>
        <v>0</v>
      </c>
      <c r="H21" s="45"/>
      <c r="I21" s="42">
        <f t="shared" si="2"/>
        <v>0</v>
      </c>
      <c r="J21" s="30">
        <f t="shared" si="4"/>
        <v>0</v>
      </c>
      <c r="K21" s="214"/>
      <c r="L21" s="27">
        <f t="shared" si="3"/>
        <v>0</v>
      </c>
    </row>
    <row r="22" spans="1:12" ht="15.75" customHeight="1" x14ac:dyDescent="0.45">
      <c r="A22" s="293"/>
      <c r="B22" s="5" t="s">
        <v>3</v>
      </c>
      <c r="C22" s="2">
        <v>504</v>
      </c>
      <c r="D22" s="1">
        <v>0</v>
      </c>
      <c r="E22" s="1">
        <v>0</v>
      </c>
      <c r="F22" s="41">
        <f>(E22-D22)*$N$1</f>
        <v>0</v>
      </c>
      <c r="G22" s="22">
        <f t="shared" si="1"/>
        <v>0</v>
      </c>
      <c r="H22" s="45"/>
      <c r="I22" s="42">
        <f t="shared" si="2"/>
        <v>0</v>
      </c>
      <c r="J22" s="30">
        <f t="shared" si="4"/>
        <v>0</v>
      </c>
      <c r="K22" s="214"/>
      <c r="L22" s="27">
        <f t="shared" si="3"/>
        <v>0</v>
      </c>
    </row>
    <row r="23" spans="1:12" ht="15" customHeight="1" x14ac:dyDescent="0.45">
      <c r="A23" s="294"/>
      <c r="B23" s="5" t="s">
        <v>4</v>
      </c>
      <c r="C23" s="2">
        <v>101</v>
      </c>
      <c r="D23" s="1">
        <v>0</v>
      </c>
      <c r="E23" s="1">
        <v>0</v>
      </c>
      <c r="F23" s="41">
        <f>(E23-D23)*0.01</f>
        <v>0</v>
      </c>
      <c r="G23" s="22">
        <f t="shared" si="1"/>
        <v>0</v>
      </c>
      <c r="H23" s="45"/>
      <c r="I23" s="42">
        <f t="shared" si="2"/>
        <v>0</v>
      </c>
      <c r="J23" s="30">
        <f t="shared" si="4"/>
        <v>0</v>
      </c>
      <c r="K23" s="214"/>
      <c r="L23" s="27">
        <f t="shared" si="3"/>
        <v>0</v>
      </c>
    </row>
    <row r="24" spans="1:12" ht="15" customHeight="1" x14ac:dyDescent="0.45">
      <c r="A24" s="294"/>
      <c r="B24" s="5" t="s">
        <v>4</v>
      </c>
      <c r="C24" s="2">
        <v>102</v>
      </c>
      <c r="D24" s="1">
        <v>0</v>
      </c>
      <c r="E24" s="1">
        <v>0</v>
      </c>
      <c r="F24" s="41">
        <f t="shared" si="0"/>
        <v>0</v>
      </c>
      <c r="G24" s="22">
        <f t="shared" si="1"/>
        <v>0</v>
      </c>
      <c r="H24" s="45"/>
      <c r="I24" s="42">
        <f t="shared" si="2"/>
        <v>0</v>
      </c>
      <c r="J24" s="30">
        <f t="shared" si="4"/>
        <v>0</v>
      </c>
      <c r="K24" s="214"/>
      <c r="L24" s="27">
        <f t="shared" si="3"/>
        <v>0</v>
      </c>
    </row>
    <row r="25" spans="1:12" ht="15" customHeight="1" x14ac:dyDescent="0.45">
      <c r="A25" s="294"/>
      <c r="B25" s="5" t="s">
        <v>4</v>
      </c>
      <c r="C25" s="2">
        <v>103</v>
      </c>
      <c r="D25" s="1">
        <v>0</v>
      </c>
      <c r="E25" s="1">
        <v>0</v>
      </c>
      <c r="F25" s="41">
        <f t="shared" si="0"/>
        <v>0</v>
      </c>
      <c r="G25" s="22">
        <f t="shared" si="1"/>
        <v>0</v>
      </c>
      <c r="H25" s="45"/>
      <c r="I25" s="42">
        <f t="shared" si="2"/>
        <v>0</v>
      </c>
      <c r="J25" s="30">
        <f t="shared" si="4"/>
        <v>0</v>
      </c>
      <c r="K25" s="214"/>
      <c r="L25" s="27">
        <f t="shared" si="3"/>
        <v>0</v>
      </c>
    </row>
    <row r="26" spans="1:12" ht="15" customHeight="1" x14ac:dyDescent="0.45">
      <c r="A26" s="294"/>
      <c r="B26" s="5" t="s">
        <v>4</v>
      </c>
      <c r="C26" s="2">
        <v>104</v>
      </c>
      <c r="D26" s="1">
        <v>0</v>
      </c>
      <c r="E26" s="1">
        <v>0</v>
      </c>
      <c r="F26" s="41">
        <f t="shared" si="0"/>
        <v>0</v>
      </c>
      <c r="G26" s="22">
        <f t="shared" si="1"/>
        <v>0</v>
      </c>
      <c r="H26" s="45"/>
      <c r="I26" s="42">
        <f t="shared" si="2"/>
        <v>0</v>
      </c>
      <c r="J26" s="30">
        <f t="shared" si="4"/>
        <v>0</v>
      </c>
      <c r="K26" s="214"/>
      <c r="L26" s="27">
        <f t="shared" si="3"/>
        <v>0</v>
      </c>
    </row>
    <row r="27" spans="1:12" ht="15" customHeight="1" x14ac:dyDescent="0.45">
      <c r="A27" s="294"/>
      <c r="B27" s="5" t="s">
        <v>4</v>
      </c>
      <c r="C27" s="2">
        <v>201</v>
      </c>
      <c r="D27" s="1">
        <v>0</v>
      </c>
      <c r="E27" s="1">
        <v>0</v>
      </c>
      <c r="F27" s="41">
        <f t="shared" si="0"/>
        <v>0</v>
      </c>
      <c r="G27" s="22">
        <f t="shared" si="1"/>
        <v>0</v>
      </c>
      <c r="H27" s="45"/>
      <c r="I27" s="42">
        <f t="shared" si="2"/>
        <v>0</v>
      </c>
      <c r="J27" s="30">
        <f t="shared" si="4"/>
        <v>0</v>
      </c>
      <c r="K27" s="214"/>
      <c r="L27" s="27">
        <f t="shared" si="3"/>
        <v>0</v>
      </c>
    </row>
    <row r="28" spans="1:12" ht="15" customHeight="1" x14ac:dyDescent="0.45">
      <c r="A28" s="294"/>
      <c r="B28" s="5" t="s">
        <v>4</v>
      </c>
      <c r="C28" s="2">
        <v>202</v>
      </c>
      <c r="D28" s="1">
        <v>0</v>
      </c>
      <c r="E28" s="1">
        <v>0</v>
      </c>
      <c r="F28" s="41">
        <f t="shared" si="0"/>
        <v>0</v>
      </c>
      <c r="G28" s="22">
        <f t="shared" si="1"/>
        <v>0</v>
      </c>
      <c r="H28" s="45"/>
      <c r="I28" s="42">
        <f t="shared" si="2"/>
        <v>0</v>
      </c>
      <c r="J28" s="30">
        <f t="shared" si="4"/>
        <v>0</v>
      </c>
      <c r="K28" s="214"/>
      <c r="L28" s="27">
        <f t="shared" si="3"/>
        <v>0</v>
      </c>
    </row>
    <row r="29" spans="1:12" ht="15" customHeight="1" x14ac:dyDescent="0.45">
      <c r="A29" s="294"/>
      <c r="B29" s="5" t="s">
        <v>4</v>
      </c>
      <c r="C29" s="2">
        <v>203</v>
      </c>
      <c r="D29" s="1">
        <v>0</v>
      </c>
      <c r="E29" s="1">
        <v>0</v>
      </c>
      <c r="F29" s="41">
        <f t="shared" si="0"/>
        <v>0</v>
      </c>
      <c r="G29" s="22">
        <f t="shared" si="1"/>
        <v>0</v>
      </c>
      <c r="H29" s="45"/>
      <c r="I29" s="42">
        <f t="shared" si="2"/>
        <v>0</v>
      </c>
      <c r="J29" s="30">
        <f t="shared" si="4"/>
        <v>0</v>
      </c>
      <c r="K29" s="214"/>
      <c r="L29" s="27">
        <f t="shared" si="3"/>
        <v>0</v>
      </c>
    </row>
    <row r="30" spans="1:12" ht="15" customHeight="1" x14ac:dyDescent="0.45">
      <c r="A30" s="294"/>
      <c r="B30" s="5" t="s">
        <v>4</v>
      </c>
      <c r="C30" s="2">
        <v>204</v>
      </c>
      <c r="D30" s="1">
        <v>0</v>
      </c>
      <c r="E30" s="1">
        <v>0</v>
      </c>
      <c r="F30" s="41">
        <f t="shared" si="0"/>
        <v>0</v>
      </c>
      <c r="G30" s="22">
        <f t="shared" si="1"/>
        <v>0</v>
      </c>
      <c r="H30" s="45"/>
      <c r="I30" s="42">
        <f t="shared" si="2"/>
        <v>0</v>
      </c>
      <c r="J30" s="30">
        <f t="shared" si="4"/>
        <v>0</v>
      </c>
      <c r="K30" s="214"/>
      <c r="L30" s="27">
        <f t="shared" si="3"/>
        <v>0</v>
      </c>
    </row>
    <row r="31" spans="1:12" ht="15" customHeight="1" x14ac:dyDescent="0.45">
      <c r="A31" s="294"/>
      <c r="B31" s="5" t="s">
        <v>4</v>
      </c>
      <c r="C31" s="2">
        <v>301</v>
      </c>
      <c r="D31" s="1">
        <v>0</v>
      </c>
      <c r="E31" s="1">
        <v>0</v>
      </c>
      <c r="F31" s="41">
        <f t="shared" si="0"/>
        <v>0</v>
      </c>
      <c r="G31" s="22">
        <f t="shared" si="1"/>
        <v>0</v>
      </c>
      <c r="H31" s="45"/>
      <c r="I31" s="42">
        <f t="shared" si="2"/>
        <v>0</v>
      </c>
      <c r="J31" s="30">
        <f t="shared" si="4"/>
        <v>0</v>
      </c>
      <c r="K31" s="214"/>
      <c r="L31" s="27">
        <f t="shared" si="3"/>
        <v>0</v>
      </c>
    </row>
    <row r="32" spans="1:12" ht="15" customHeight="1" x14ac:dyDescent="0.45">
      <c r="A32" s="294"/>
      <c r="B32" s="5" t="s">
        <v>4</v>
      </c>
      <c r="C32" s="2">
        <v>302</v>
      </c>
      <c r="D32" s="1">
        <v>0</v>
      </c>
      <c r="E32" s="1">
        <v>0</v>
      </c>
      <c r="F32" s="41">
        <f t="shared" si="0"/>
        <v>0</v>
      </c>
      <c r="G32" s="22">
        <f t="shared" si="1"/>
        <v>0</v>
      </c>
      <c r="H32" s="45"/>
      <c r="I32" s="42">
        <f t="shared" si="2"/>
        <v>0</v>
      </c>
      <c r="J32" s="30">
        <f t="shared" si="4"/>
        <v>0</v>
      </c>
      <c r="K32" s="214"/>
      <c r="L32" s="27">
        <f t="shared" si="3"/>
        <v>0</v>
      </c>
    </row>
    <row r="33" spans="1:12" ht="15" customHeight="1" x14ac:dyDescent="0.45">
      <c r="A33" s="294"/>
      <c r="B33" s="5" t="s">
        <v>4</v>
      </c>
      <c r="C33" s="2">
        <v>303</v>
      </c>
      <c r="D33" s="1">
        <v>0</v>
      </c>
      <c r="E33" s="1">
        <v>0</v>
      </c>
      <c r="F33" s="41">
        <f>(E33-D33)*0.01</f>
        <v>0</v>
      </c>
      <c r="G33" s="22">
        <f t="shared" si="1"/>
        <v>0</v>
      </c>
      <c r="H33" s="45"/>
      <c r="I33" s="42">
        <f t="shared" si="2"/>
        <v>0</v>
      </c>
      <c r="J33" s="30">
        <f t="shared" si="4"/>
        <v>0</v>
      </c>
      <c r="K33" s="214"/>
      <c r="L33" s="27">
        <f t="shared" si="3"/>
        <v>0</v>
      </c>
    </row>
    <row r="34" spans="1:12" ht="15" customHeight="1" x14ac:dyDescent="0.45">
      <c r="A34" s="294"/>
      <c r="B34" s="5" t="s">
        <v>4</v>
      </c>
      <c r="C34" s="2">
        <v>304</v>
      </c>
      <c r="D34" s="1">
        <v>0</v>
      </c>
      <c r="E34" s="1">
        <v>0</v>
      </c>
      <c r="F34" s="41">
        <f t="shared" si="0"/>
        <v>0</v>
      </c>
      <c r="G34" s="22">
        <f t="shared" si="1"/>
        <v>0</v>
      </c>
      <c r="H34" s="45"/>
      <c r="I34" s="42">
        <f t="shared" si="2"/>
        <v>0</v>
      </c>
      <c r="J34" s="30">
        <f t="shared" si="4"/>
        <v>0</v>
      </c>
      <c r="K34" s="214"/>
      <c r="L34" s="27">
        <f t="shared" si="3"/>
        <v>0</v>
      </c>
    </row>
    <row r="35" spans="1:12" ht="15" customHeight="1" x14ac:dyDescent="0.45">
      <c r="A35" s="294"/>
      <c r="B35" s="5" t="s">
        <v>4</v>
      </c>
      <c r="C35" s="2">
        <v>401</v>
      </c>
      <c r="D35" s="1">
        <v>0</v>
      </c>
      <c r="E35" s="1">
        <v>0</v>
      </c>
      <c r="F35" s="41">
        <f t="shared" si="0"/>
        <v>0</v>
      </c>
      <c r="G35" s="22">
        <f t="shared" si="1"/>
        <v>0</v>
      </c>
      <c r="H35" s="45"/>
      <c r="I35" s="42">
        <f t="shared" si="2"/>
        <v>0</v>
      </c>
      <c r="J35" s="30">
        <f t="shared" si="4"/>
        <v>0</v>
      </c>
      <c r="K35" s="214"/>
      <c r="L35" s="27">
        <f t="shared" si="3"/>
        <v>0</v>
      </c>
    </row>
    <row r="36" spans="1:12" ht="15" customHeight="1" x14ac:dyDescent="0.45">
      <c r="A36" s="294"/>
      <c r="B36" s="5" t="s">
        <v>4</v>
      </c>
      <c r="C36" s="2">
        <v>402</v>
      </c>
      <c r="D36" s="1">
        <v>0</v>
      </c>
      <c r="E36" s="1">
        <v>0</v>
      </c>
      <c r="F36" s="41">
        <f t="shared" si="0"/>
        <v>0</v>
      </c>
      <c r="G36" s="22">
        <f t="shared" si="1"/>
        <v>0</v>
      </c>
      <c r="H36" s="45"/>
      <c r="I36" s="42">
        <f t="shared" si="2"/>
        <v>0</v>
      </c>
      <c r="J36" s="30">
        <f t="shared" si="4"/>
        <v>0</v>
      </c>
      <c r="K36" s="214"/>
      <c r="L36" s="27">
        <f t="shared" si="3"/>
        <v>0</v>
      </c>
    </row>
    <row r="37" spans="1:12" ht="15" customHeight="1" x14ac:dyDescent="0.45">
      <c r="A37" s="294"/>
      <c r="B37" s="5" t="s">
        <v>4</v>
      </c>
      <c r="C37" s="2">
        <v>403</v>
      </c>
      <c r="D37" s="1">
        <v>0</v>
      </c>
      <c r="E37" s="1">
        <v>0</v>
      </c>
      <c r="F37" s="41">
        <f t="shared" si="0"/>
        <v>0</v>
      </c>
      <c r="G37" s="22">
        <f t="shared" si="1"/>
        <v>0</v>
      </c>
      <c r="H37" s="45"/>
      <c r="I37" s="42">
        <f t="shared" si="2"/>
        <v>0</v>
      </c>
      <c r="J37" s="30">
        <f t="shared" si="4"/>
        <v>0</v>
      </c>
      <c r="K37" s="214"/>
      <c r="L37" s="27">
        <f t="shared" si="3"/>
        <v>0</v>
      </c>
    </row>
    <row r="38" spans="1:12" ht="15" customHeight="1" x14ac:dyDescent="0.45">
      <c r="A38" s="294"/>
      <c r="B38" s="5" t="s">
        <v>4</v>
      </c>
      <c r="C38" s="2">
        <v>404</v>
      </c>
      <c r="D38" s="1">
        <v>0</v>
      </c>
      <c r="E38" s="1">
        <v>0</v>
      </c>
      <c r="F38" s="41">
        <f t="shared" si="0"/>
        <v>0</v>
      </c>
      <c r="G38" s="22">
        <f t="shared" si="1"/>
        <v>0</v>
      </c>
      <c r="H38" s="45"/>
      <c r="I38" s="42">
        <f t="shared" si="2"/>
        <v>0</v>
      </c>
      <c r="J38" s="30">
        <f t="shared" si="4"/>
        <v>0</v>
      </c>
      <c r="K38" s="214"/>
      <c r="L38" s="27">
        <f t="shared" si="3"/>
        <v>0</v>
      </c>
    </row>
    <row r="39" spans="1:12" ht="15" customHeight="1" x14ac:dyDescent="0.45">
      <c r="A39" s="294"/>
      <c r="B39" s="5" t="s">
        <v>4</v>
      </c>
      <c r="C39" s="2">
        <v>501</v>
      </c>
      <c r="D39" s="1">
        <v>0</v>
      </c>
      <c r="E39" s="1">
        <v>0</v>
      </c>
      <c r="F39" s="41">
        <f t="shared" si="0"/>
        <v>0</v>
      </c>
      <c r="G39" s="22">
        <f t="shared" si="1"/>
        <v>0</v>
      </c>
      <c r="H39" s="45"/>
      <c r="I39" s="42">
        <f t="shared" si="2"/>
        <v>0</v>
      </c>
      <c r="J39" s="30">
        <f t="shared" si="4"/>
        <v>0</v>
      </c>
      <c r="K39" s="214"/>
      <c r="L39" s="27">
        <f t="shared" si="3"/>
        <v>0</v>
      </c>
    </row>
    <row r="40" spans="1:12" ht="15" customHeight="1" x14ac:dyDescent="0.45">
      <c r="A40" s="294"/>
      <c r="B40" s="5" t="s">
        <v>4</v>
      </c>
      <c r="C40" s="2">
        <v>502</v>
      </c>
      <c r="D40" s="1">
        <v>0</v>
      </c>
      <c r="E40" s="1">
        <v>0</v>
      </c>
      <c r="F40" s="41">
        <f t="shared" si="0"/>
        <v>0</v>
      </c>
      <c r="G40" s="22">
        <f t="shared" si="1"/>
        <v>0</v>
      </c>
      <c r="H40" s="45"/>
      <c r="I40" s="42">
        <f t="shared" si="2"/>
        <v>0</v>
      </c>
      <c r="J40" s="30">
        <f t="shared" si="4"/>
        <v>0</v>
      </c>
      <c r="K40" s="214"/>
      <c r="L40" s="27">
        <f t="shared" si="3"/>
        <v>0</v>
      </c>
    </row>
    <row r="41" spans="1:12" ht="15" customHeight="1" x14ac:dyDescent="0.45">
      <c r="A41" s="294"/>
      <c r="B41" s="5" t="s">
        <v>4</v>
      </c>
      <c r="C41" s="2">
        <v>503</v>
      </c>
      <c r="D41" s="1">
        <v>0</v>
      </c>
      <c r="E41" s="1">
        <v>0</v>
      </c>
      <c r="F41" s="41">
        <f t="shared" si="0"/>
        <v>0</v>
      </c>
      <c r="G41" s="22">
        <f t="shared" si="1"/>
        <v>0</v>
      </c>
      <c r="H41" s="45"/>
      <c r="I41" s="42">
        <f t="shared" si="2"/>
        <v>0</v>
      </c>
      <c r="J41" s="30">
        <f t="shared" si="4"/>
        <v>0</v>
      </c>
      <c r="K41" s="214"/>
      <c r="L41" s="27">
        <f t="shared" si="3"/>
        <v>0</v>
      </c>
    </row>
    <row r="42" spans="1:12" ht="15.75" customHeight="1" x14ac:dyDescent="0.45">
      <c r="A42" s="294"/>
      <c r="B42" s="5" t="s">
        <v>4</v>
      </c>
      <c r="C42" s="2">
        <v>504</v>
      </c>
      <c r="D42" s="1">
        <v>0</v>
      </c>
      <c r="E42" s="1">
        <v>0</v>
      </c>
      <c r="F42" s="41">
        <f t="shared" si="0"/>
        <v>0</v>
      </c>
      <c r="G42" s="22">
        <f t="shared" si="1"/>
        <v>0</v>
      </c>
      <c r="H42" s="45"/>
      <c r="I42" s="42">
        <f t="shared" si="2"/>
        <v>0</v>
      </c>
      <c r="J42" s="30">
        <f t="shared" si="4"/>
        <v>0</v>
      </c>
      <c r="K42" s="214"/>
      <c r="L42" s="27">
        <f t="shared" si="3"/>
        <v>0</v>
      </c>
    </row>
    <row r="43" spans="1:12" ht="15" customHeight="1" x14ac:dyDescent="0.45">
      <c r="A43" s="293"/>
      <c r="B43" s="5" t="s">
        <v>5</v>
      </c>
      <c r="C43" s="2">
        <v>101</v>
      </c>
      <c r="D43" s="1">
        <v>0</v>
      </c>
      <c r="E43" s="1">
        <v>0</v>
      </c>
      <c r="F43" s="41">
        <f>(E43-D43)*0.01</f>
        <v>0</v>
      </c>
      <c r="G43" s="22">
        <f t="shared" si="1"/>
        <v>0</v>
      </c>
      <c r="H43" s="45"/>
      <c r="I43" s="42">
        <f t="shared" si="2"/>
        <v>0</v>
      </c>
      <c r="J43" s="30">
        <f t="shared" si="4"/>
        <v>0</v>
      </c>
      <c r="K43" s="214"/>
      <c r="L43" s="27">
        <f t="shared" si="3"/>
        <v>0</v>
      </c>
    </row>
    <row r="44" spans="1:12" ht="15" customHeight="1" x14ac:dyDescent="0.45">
      <c r="A44" s="293"/>
      <c r="B44" s="5" t="s">
        <v>5</v>
      </c>
      <c r="C44" s="2">
        <v>102</v>
      </c>
      <c r="D44" s="1">
        <v>0</v>
      </c>
      <c r="E44" s="1">
        <v>0</v>
      </c>
      <c r="F44" s="41">
        <f t="shared" si="0"/>
        <v>0</v>
      </c>
      <c r="G44" s="22">
        <f t="shared" si="1"/>
        <v>0</v>
      </c>
      <c r="H44" s="45"/>
      <c r="I44" s="42">
        <f t="shared" si="2"/>
        <v>0</v>
      </c>
      <c r="J44" s="30">
        <f t="shared" si="4"/>
        <v>0</v>
      </c>
      <c r="K44" s="214"/>
      <c r="L44" s="27">
        <f t="shared" si="3"/>
        <v>0</v>
      </c>
    </row>
    <row r="45" spans="1:12" ht="15" customHeight="1" x14ac:dyDescent="0.45">
      <c r="A45" s="293"/>
      <c r="B45" s="5" t="s">
        <v>5</v>
      </c>
      <c r="C45" s="2">
        <v>103</v>
      </c>
      <c r="D45" s="1">
        <v>0</v>
      </c>
      <c r="E45" s="1">
        <v>0</v>
      </c>
      <c r="F45" s="41">
        <f t="shared" si="0"/>
        <v>0</v>
      </c>
      <c r="G45" s="22">
        <f t="shared" si="1"/>
        <v>0</v>
      </c>
      <c r="H45" s="45"/>
      <c r="I45" s="42">
        <f t="shared" si="2"/>
        <v>0</v>
      </c>
      <c r="J45" s="30">
        <f t="shared" si="4"/>
        <v>0</v>
      </c>
      <c r="K45" s="214"/>
      <c r="L45" s="27">
        <f t="shared" si="3"/>
        <v>0</v>
      </c>
    </row>
    <row r="46" spans="1:12" ht="15" customHeight="1" x14ac:dyDescent="0.45">
      <c r="A46" s="293"/>
      <c r="B46" s="5" t="s">
        <v>5</v>
      </c>
      <c r="C46" s="2">
        <v>104</v>
      </c>
      <c r="D46" s="1">
        <v>0</v>
      </c>
      <c r="E46" s="1">
        <v>0</v>
      </c>
      <c r="F46" s="41">
        <f t="shared" si="0"/>
        <v>0</v>
      </c>
      <c r="G46" s="22">
        <f t="shared" si="1"/>
        <v>0</v>
      </c>
      <c r="H46" s="45"/>
      <c r="I46" s="42">
        <f t="shared" si="2"/>
        <v>0</v>
      </c>
      <c r="J46" s="30">
        <f t="shared" si="4"/>
        <v>0</v>
      </c>
      <c r="K46" s="214"/>
      <c r="L46" s="27">
        <f t="shared" si="3"/>
        <v>0</v>
      </c>
    </row>
    <row r="47" spans="1:12" ht="15" customHeight="1" x14ac:dyDescent="0.45">
      <c r="A47" s="293"/>
      <c r="B47" s="5" t="s">
        <v>5</v>
      </c>
      <c r="C47" s="2">
        <v>201</v>
      </c>
      <c r="D47" s="1">
        <v>0</v>
      </c>
      <c r="E47" s="1">
        <v>0</v>
      </c>
      <c r="F47" s="41">
        <f t="shared" si="0"/>
        <v>0</v>
      </c>
      <c r="G47" s="22">
        <f t="shared" si="1"/>
        <v>0</v>
      </c>
      <c r="H47" s="45"/>
      <c r="I47" s="42">
        <f t="shared" si="2"/>
        <v>0</v>
      </c>
      <c r="J47" s="30">
        <f t="shared" si="4"/>
        <v>0</v>
      </c>
      <c r="K47" s="214"/>
      <c r="L47" s="27">
        <f t="shared" si="3"/>
        <v>0</v>
      </c>
    </row>
    <row r="48" spans="1:12" ht="15" customHeight="1" x14ac:dyDescent="0.45">
      <c r="A48" s="293"/>
      <c r="B48" s="5" t="s">
        <v>5</v>
      </c>
      <c r="C48" s="2">
        <v>202</v>
      </c>
      <c r="D48" s="1">
        <v>0</v>
      </c>
      <c r="E48" s="1">
        <v>0</v>
      </c>
      <c r="F48" s="41">
        <f t="shared" si="0"/>
        <v>0</v>
      </c>
      <c r="G48" s="22">
        <f t="shared" si="1"/>
        <v>0</v>
      </c>
      <c r="H48" s="45"/>
      <c r="I48" s="42">
        <f t="shared" si="2"/>
        <v>0</v>
      </c>
      <c r="J48" s="30">
        <f t="shared" si="4"/>
        <v>0</v>
      </c>
      <c r="K48" s="214"/>
      <c r="L48" s="27">
        <f t="shared" si="3"/>
        <v>0</v>
      </c>
    </row>
    <row r="49" spans="1:12" ht="15" customHeight="1" x14ac:dyDescent="0.45">
      <c r="A49" s="293"/>
      <c r="B49" s="5" t="s">
        <v>5</v>
      </c>
      <c r="C49" s="2">
        <v>203</v>
      </c>
      <c r="D49" s="1">
        <v>0</v>
      </c>
      <c r="E49" s="1">
        <v>0</v>
      </c>
      <c r="F49" s="41">
        <f t="shared" si="0"/>
        <v>0</v>
      </c>
      <c r="G49" s="22">
        <f t="shared" si="1"/>
        <v>0</v>
      </c>
      <c r="H49" s="45"/>
      <c r="I49" s="42">
        <f t="shared" si="2"/>
        <v>0</v>
      </c>
      <c r="J49" s="30">
        <f t="shared" si="4"/>
        <v>0</v>
      </c>
      <c r="K49" s="214"/>
      <c r="L49" s="27">
        <f t="shared" si="3"/>
        <v>0</v>
      </c>
    </row>
    <row r="50" spans="1:12" ht="15" customHeight="1" x14ac:dyDescent="0.45">
      <c r="A50" s="293"/>
      <c r="B50" s="5" t="s">
        <v>5</v>
      </c>
      <c r="C50" s="2">
        <v>204</v>
      </c>
      <c r="D50" s="1">
        <v>0</v>
      </c>
      <c r="E50" s="1">
        <v>0</v>
      </c>
      <c r="F50" s="41">
        <f t="shared" si="0"/>
        <v>0</v>
      </c>
      <c r="G50" s="22">
        <f t="shared" si="1"/>
        <v>0</v>
      </c>
      <c r="H50" s="45"/>
      <c r="I50" s="42">
        <f t="shared" si="2"/>
        <v>0</v>
      </c>
      <c r="J50" s="30">
        <f t="shared" si="4"/>
        <v>0</v>
      </c>
      <c r="K50" s="214"/>
      <c r="L50" s="27">
        <f t="shared" si="3"/>
        <v>0</v>
      </c>
    </row>
    <row r="51" spans="1:12" ht="15" customHeight="1" x14ac:dyDescent="0.45">
      <c r="A51" s="293"/>
      <c r="B51" s="5" t="s">
        <v>5</v>
      </c>
      <c r="C51" s="2">
        <v>301</v>
      </c>
      <c r="D51" s="1">
        <v>0</v>
      </c>
      <c r="E51" s="1">
        <v>0</v>
      </c>
      <c r="F51" s="41">
        <f t="shared" si="0"/>
        <v>0</v>
      </c>
      <c r="G51" s="22">
        <f t="shared" si="1"/>
        <v>0</v>
      </c>
      <c r="H51" s="45"/>
      <c r="I51" s="42">
        <f t="shared" si="2"/>
        <v>0</v>
      </c>
      <c r="J51" s="30">
        <f t="shared" si="4"/>
        <v>0</v>
      </c>
      <c r="K51" s="214"/>
      <c r="L51" s="27">
        <f t="shared" si="3"/>
        <v>0</v>
      </c>
    </row>
    <row r="52" spans="1:12" ht="15" customHeight="1" x14ac:dyDescent="0.45">
      <c r="A52" s="293"/>
      <c r="B52" s="5" t="s">
        <v>5</v>
      </c>
      <c r="C52" s="2">
        <v>302</v>
      </c>
      <c r="D52" s="1">
        <v>0</v>
      </c>
      <c r="E52" s="1">
        <v>0</v>
      </c>
      <c r="F52" s="41">
        <f t="shared" si="0"/>
        <v>0</v>
      </c>
      <c r="G52" s="22">
        <f t="shared" si="1"/>
        <v>0</v>
      </c>
      <c r="H52" s="45"/>
      <c r="I52" s="42">
        <f t="shared" si="2"/>
        <v>0</v>
      </c>
      <c r="J52" s="30">
        <f t="shared" si="4"/>
        <v>0</v>
      </c>
      <c r="K52" s="214"/>
      <c r="L52" s="27">
        <f t="shared" si="3"/>
        <v>0</v>
      </c>
    </row>
    <row r="53" spans="1:12" ht="15" customHeight="1" x14ac:dyDescent="0.45">
      <c r="A53" s="293"/>
      <c r="B53" s="5" t="s">
        <v>5</v>
      </c>
      <c r="C53" s="2">
        <v>303</v>
      </c>
      <c r="D53" s="1">
        <v>0</v>
      </c>
      <c r="E53" s="1">
        <v>0</v>
      </c>
      <c r="F53" s="41">
        <f t="shared" si="0"/>
        <v>0</v>
      </c>
      <c r="G53" s="22">
        <f t="shared" si="1"/>
        <v>0</v>
      </c>
      <c r="H53" s="45"/>
      <c r="I53" s="42">
        <f t="shared" si="2"/>
        <v>0</v>
      </c>
      <c r="J53" s="30">
        <f t="shared" si="4"/>
        <v>0</v>
      </c>
      <c r="K53" s="214"/>
      <c r="L53" s="27">
        <f t="shared" si="3"/>
        <v>0</v>
      </c>
    </row>
    <row r="54" spans="1:12" ht="15" customHeight="1" x14ac:dyDescent="0.45">
      <c r="A54" s="293"/>
      <c r="B54" s="5" t="s">
        <v>5</v>
      </c>
      <c r="C54" s="2">
        <v>304</v>
      </c>
      <c r="D54" s="1">
        <v>0</v>
      </c>
      <c r="E54" s="1">
        <v>0</v>
      </c>
      <c r="F54" s="41">
        <f t="shared" si="0"/>
        <v>0</v>
      </c>
      <c r="G54" s="22">
        <f t="shared" si="1"/>
        <v>0</v>
      </c>
      <c r="H54" s="45"/>
      <c r="I54" s="42">
        <f t="shared" si="2"/>
        <v>0</v>
      </c>
      <c r="J54" s="30">
        <f t="shared" si="4"/>
        <v>0</v>
      </c>
      <c r="K54" s="214"/>
      <c r="L54" s="27">
        <f t="shared" si="3"/>
        <v>0</v>
      </c>
    </row>
    <row r="55" spans="1:12" ht="15" customHeight="1" x14ac:dyDescent="0.45">
      <c r="A55" s="293"/>
      <c r="B55" s="5" t="s">
        <v>5</v>
      </c>
      <c r="C55" s="2">
        <v>401</v>
      </c>
      <c r="D55" s="1">
        <v>0</v>
      </c>
      <c r="E55" s="1">
        <v>0</v>
      </c>
      <c r="F55" s="41">
        <f t="shared" si="0"/>
        <v>0</v>
      </c>
      <c r="G55" s="22">
        <f t="shared" si="1"/>
        <v>0</v>
      </c>
      <c r="H55" s="45"/>
      <c r="I55" s="42">
        <f t="shared" si="2"/>
        <v>0</v>
      </c>
      <c r="J55" s="30">
        <f t="shared" si="4"/>
        <v>0</v>
      </c>
      <c r="K55" s="214"/>
      <c r="L55" s="27">
        <f t="shared" si="3"/>
        <v>0</v>
      </c>
    </row>
    <row r="56" spans="1:12" ht="15" customHeight="1" x14ac:dyDescent="0.45">
      <c r="A56" s="293"/>
      <c r="B56" s="5" t="s">
        <v>5</v>
      </c>
      <c r="C56" s="2">
        <v>402</v>
      </c>
      <c r="D56" s="1">
        <v>0</v>
      </c>
      <c r="E56" s="1">
        <v>0</v>
      </c>
      <c r="F56" s="41">
        <f t="shared" si="0"/>
        <v>0</v>
      </c>
      <c r="G56" s="22">
        <f t="shared" si="1"/>
        <v>0</v>
      </c>
      <c r="H56" s="45"/>
      <c r="I56" s="42">
        <f t="shared" si="2"/>
        <v>0</v>
      </c>
      <c r="J56" s="30">
        <f t="shared" si="4"/>
        <v>0</v>
      </c>
      <c r="K56" s="214"/>
      <c r="L56" s="27">
        <f t="shared" si="3"/>
        <v>0</v>
      </c>
    </row>
    <row r="57" spans="1:12" ht="15" customHeight="1" x14ac:dyDescent="0.45">
      <c r="A57" s="293"/>
      <c r="B57" s="5" t="s">
        <v>5</v>
      </c>
      <c r="C57" s="2">
        <v>403</v>
      </c>
      <c r="D57" s="1">
        <v>0</v>
      </c>
      <c r="E57" s="1">
        <v>0</v>
      </c>
      <c r="F57" s="41">
        <f>(E57-D57)*0.01</f>
        <v>0</v>
      </c>
      <c r="G57" s="22">
        <f t="shared" si="1"/>
        <v>0</v>
      </c>
      <c r="H57" s="45"/>
      <c r="I57" s="42">
        <f t="shared" si="2"/>
        <v>0</v>
      </c>
      <c r="J57" s="30">
        <f t="shared" si="4"/>
        <v>0</v>
      </c>
      <c r="K57" s="214"/>
      <c r="L57" s="27">
        <f t="shared" si="3"/>
        <v>0</v>
      </c>
    </row>
    <row r="58" spans="1:12" ht="15" customHeight="1" x14ac:dyDescent="0.45">
      <c r="A58" s="293"/>
      <c r="B58" s="5" t="s">
        <v>5</v>
      </c>
      <c r="C58" s="2">
        <v>404</v>
      </c>
      <c r="D58" s="1">
        <v>0</v>
      </c>
      <c r="E58" s="1">
        <v>0</v>
      </c>
      <c r="F58" s="41">
        <f t="shared" si="0"/>
        <v>0</v>
      </c>
      <c r="G58" s="22">
        <f t="shared" si="1"/>
        <v>0</v>
      </c>
      <c r="H58" s="45"/>
      <c r="I58" s="42">
        <f t="shared" si="2"/>
        <v>0</v>
      </c>
      <c r="J58" s="30">
        <f t="shared" si="4"/>
        <v>0</v>
      </c>
      <c r="K58" s="214"/>
      <c r="L58" s="27">
        <f t="shared" si="3"/>
        <v>0</v>
      </c>
    </row>
    <row r="59" spans="1:12" ht="15" customHeight="1" x14ac:dyDescent="0.45">
      <c r="A59" s="293"/>
      <c r="B59" s="5" t="s">
        <v>5</v>
      </c>
      <c r="C59" s="2">
        <v>501</v>
      </c>
      <c r="D59" s="1">
        <v>0</v>
      </c>
      <c r="E59" s="1">
        <v>0</v>
      </c>
      <c r="F59" s="41">
        <f t="shared" si="0"/>
        <v>0</v>
      </c>
      <c r="G59" s="22">
        <f t="shared" si="1"/>
        <v>0</v>
      </c>
      <c r="H59" s="45"/>
      <c r="I59" s="42">
        <f t="shared" si="2"/>
        <v>0</v>
      </c>
      <c r="J59" s="30">
        <f t="shared" si="4"/>
        <v>0</v>
      </c>
      <c r="K59" s="214"/>
      <c r="L59" s="27">
        <f t="shared" si="3"/>
        <v>0</v>
      </c>
    </row>
    <row r="60" spans="1:12" ht="15" customHeight="1" x14ac:dyDescent="0.45">
      <c r="A60" s="293"/>
      <c r="B60" s="5" t="s">
        <v>5</v>
      </c>
      <c r="C60" s="2">
        <v>502</v>
      </c>
      <c r="D60" s="1">
        <v>0</v>
      </c>
      <c r="E60" s="1">
        <v>0</v>
      </c>
      <c r="F60" s="41">
        <f t="shared" si="0"/>
        <v>0</v>
      </c>
      <c r="G60" s="22">
        <f t="shared" si="1"/>
        <v>0</v>
      </c>
      <c r="H60" s="45"/>
      <c r="I60" s="42">
        <f t="shared" si="2"/>
        <v>0</v>
      </c>
      <c r="J60" s="30">
        <f t="shared" si="4"/>
        <v>0</v>
      </c>
      <c r="K60" s="214"/>
      <c r="L60" s="27">
        <f t="shared" si="3"/>
        <v>0</v>
      </c>
    </row>
    <row r="61" spans="1:12" ht="15" customHeight="1" x14ac:dyDescent="0.45">
      <c r="A61" s="293"/>
      <c r="B61" s="5" t="s">
        <v>5</v>
      </c>
      <c r="C61" s="2">
        <v>503</v>
      </c>
      <c r="D61" s="1">
        <v>0</v>
      </c>
      <c r="E61" s="1">
        <v>0</v>
      </c>
      <c r="F61" s="41">
        <f t="shared" si="0"/>
        <v>0</v>
      </c>
      <c r="G61" s="22">
        <f t="shared" si="1"/>
        <v>0</v>
      </c>
      <c r="H61" s="45"/>
      <c r="I61" s="42">
        <f t="shared" si="2"/>
        <v>0</v>
      </c>
      <c r="J61" s="30">
        <f t="shared" si="4"/>
        <v>0</v>
      </c>
      <c r="K61" s="214"/>
      <c r="L61" s="27">
        <f t="shared" si="3"/>
        <v>0</v>
      </c>
    </row>
    <row r="62" spans="1:12" ht="15.75" customHeight="1" x14ac:dyDescent="0.45">
      <c r="A62" s="293"/>
      <c r="B62" s="5" t="s">
        <v>5</v>
      </c>
      <c r="C62" s="2">
        <v>504</v>
      </c>
      <c r="D62" s="1">
        <v>0</v>
      </c>
      <c r="E62" s="1">
        <v>0</v>
      </c>
      <c r="F62" s="41">
        <f t="shared" si="0"/>
        <v>0</v>
      </c>
      <c r="G62" s="22">
        <f t="shared" si="1"/>
        <v>0</v>
      </c>
      <c r="H62" s="45"/>
      <c r="I62" s="42">
        <f t="shared" si="2"/>
        <v>0</v>
      </c>
      <c r="J62" s="30">
        <f t="shared" si="4"/>
        <v>0</v>
      </c>
      <c r="K62" s="214"/>
      <c r="L62" s="27">
        <f t="shared" si="3"/>
        <v>0</v>
      </c>
    </row>
    <row r="63" spans="1:12" ht="15" customHeight="1" x14ac:dyDescent="0.45">
      <c r="A63" s="294"/>
      <c r="B63" s="5" t="s">
        <v>6</v>
      </c>
      <c r="C63" s="2">
        <v>101</v>
      </c>
      <c r="D63" s="1">
        <v>0</v>
      </c>
      <c r="E63" s="1">
        <v>0</v>
      </c>
      <c r="F63" s="41">
        <f t="shared" si="0"/>
        <v>0</v>
      </c>
      <c r="G63" s="22">
        <f t="shared" si="1"/>
        <v>0</v>
      </c>
      <c r="H63" s="45"/>
      <c r="I63" s="42">
        <f t="shared" si="2"/>
        <v>0</v>
      </c>
      <c r="J63" s="30">
        <f t="shared" si="4"/>
        <v>0</v>
      </c>
      <c r="K63" s="214"/>
      <c r="L63" s="27">
        <f t="shared" si="3"/>
        <v>0</v>
      </c>
    </row>
    <row r="64" spans="1:12" ht="15" customHeight="1" x14ac:dyDescent="0.45">
      <c r="A64" s="294"/>
      <c r="B64" s="5" t="s">
        <v>6</v>
      </c>
      <c r="C64" s="2">
        <v>102</v>
      </c>
      <c r="D64" s="1">
        <v>0</v>
      </c>
      <c r="E64" s="1">
        <v>0</v>
      </c>
      <c r="F64" s="41">
        <f t="shared" si="0"/>
        <v>0</v>
      </c>
      <c r="G64" s="22">
        <f>MMULT($G$1,1/$F$183)*F64</f>
        <v>0</v>
      </c>
      <c r="H64" s="45"/>
      <c r="I64" s="42">
        <f t="shared" si="2"/>
        <v>0</v>
      </c>
      <c r="J64" s="30">
        <f t="shared" si="4"/>
        <v>0</v>
      </c>
      <c r="K64" s="214"/>
      <c r="L64" s="27">
        <f t="shared" si="3"/>
        <v>0</v>
      </c>
    </row>
    <row r="65" spans="1:12" ht="15" customHeight="1" x14ac:dyDescent="0.45">
      <c r="A65" s="294"/>
      <c r="B65" s="5" t="s">
        <v>6</v>
      </c>
      <c r="C65" s="2">
        <v>103</v>
      </c>
      <c r="D65" s="1">
        <v>0</v>
      </c>
      <c r="E65" s="1">
        <v>0</v>
      </c>
      <c r="F65" s="41">
        <f t="shared" si="0"/>
        <v>0</v>
      </c>
      <c r="G65" s="22">
        <f t="shared" si="1"/>
        <v>0</v>
      </c>
      <c r="H65" s="45"/>
      <c r="I65" s="42">
        <f t="shared" si="2"/>
        <v>0</v>
      </c>
      <c r="J65" s="30">
        <f t="shared" si="4"/>
        <v>0</v>
      </c>
      <c r="K65" s="214"/>
      <c r="L65" s="27">
        <f>SUM(I65,J65,K65)</f>
        <v>0</v>
      </c>
    </row>
    <row r="66" spans="1:12" ht="15" customHeight="1" x14ac:dyDescent="0.45">
      <c r="A66" s="294"/>
      <c r="B66" s="5" t="s">
        <v>6</v>
      </c>
      <c r="C66" s="2">
        <v>104</v>
      </c>
      <c r="D66" s="1">
        <v>0</v>
      </c>
      <c r="E66" s="1">
        <v>0</v>
      </c>
      <c r="F66" s="41">
        <f t="shared" si="0"/>
        <v>0</v>
      </c>
      <c r="G66" s="22">
        <f t="shared" si="1"/>
        <v>0</v>
      </c>
      <c r="H66" s="45"/>
      <c r="I66" s="42">
        <f t="shared" si="2"/>
        <v>0</v>
      </c>
      <c r="J66" s="30">
        <f t="shared" si="4"/>
        <v>0</v>
      </c>
      <c r="K66" s="214"/>
      <c r="L66" s="27">
        <f t="shared" si="3"/>
        <v>0</v>
      </c>
    </row>
    <row r="67" spans="1:12" ht="15" customHeight="1" x14ac:dyDescent="0.45">
      <c r="A67" s="294"/>
      <c r="B67" s="5" t="s">
        <v>6</v>
      </c>
      <c r="C67" s="2">
        <v>201</v>
      </c>
      <c r="D67" s="1">
        <v>0</v>
      </c>
      <c r="E67" s="1">
        <v>0</v>
      </c>
      <c r="F67" s="41">
        <f t="shared" si="0"/>
        <v>0</v>
      </c>
      <c r="G67" s="22">
        <f t="shared" si="1"/>
        <v>0</v>
      </c>
      <c r="H67" s="45"/>
      <c r="I67" s="42">
        <f t="shared" si="2"/>
        <v>0</v>
      </c>
      <c r="J67" s="30">
        <f t="shared" si="4"/>
        <v>0</v>
      </c>
      <c r="K67" s="214"/>
      <c r="L67" s="27">
        <f t="shared" si="3"/>
        <v>0</v>
      </c>
    </row>
    <row r="68" spans="1:12" ht="15" customHeight="1" x14ac:dyDescent="0.45">
      <c r="A68" s="294"/>
      <c r="B68" s="5" t="s">
        <v>6</v>
      </c>
      <c r="C68" s="2">
        <v>202</v>
      </c>
      <c r="D68" s="1">
        <v>0</v>
      </c>
      <c r="E68" s="1">
        <v>0</v>
      </c>
      <c r="F68" s="41">
        <f t="shared" ref="F68:F89" si="5">(E68-D68)*$N$1</f>
        <v>0</v>
      </c>
      <c r="G68" s="22">
        <f t="shared" ref="G68:G127" si="6">MMULT($G$1,1/$F$183)*F68</f>
        <v>0</v>
      </c>
      <c r="H68" s="45"/>
      <c r="I68" s="42">
        <f t="shared" ref="I68:I131" si="7">SUM(G68,H68)</f>
        <v>0</v>
      </c>
      <c r="J68" s="30">
        <f t="shared" si="4"/>
        <v>0</v>
      </c>
      <c r="K68" s="214"/>
      <c r="L68" s="27">
        <f t="shared" ref="L68:L131" si="8">SUM(I68,J68,K68)</f>
        <v>0</v>
      </c>
    </row>
    <row r="69" spans="1:12" ht="15" customHeight="1" x14ac:dyDescent="0.45">
      <c r="A69" s="294"/>
      <c r="B69" s="5" t="s">
        <v>6</v>
      </c>
      <c r="C69" s="2">
        <v>203</v>
      </c>
      <c r="D69" s="1">
        <v>0</v>
      </c>
      <c r="E69" s="1">
        <v>0</v>
      </c>
      <c r="F69" s="41">
        <f t="shared" si="5"/>
        <v>0</v>
      </c>
      <c r="G69" s="22">
        <f t="shared" si="6"/>
        <v>0</v>
      </c>
      <c r="H69" s="45"/>
      <c r="I69" s="42">
        <f t="shared" si="7"/>
        <v>0</v>
      </c>
      <c r="J69" s="30">
        <f t="shared" ref="J69:J132" si="9">SUM($J$3)</f>
        <v>0</v>
      </c>
      <c r="K69" s="214"/>
      <c r="L69" s="27">
        <f t="shared" si="8"/>
        <v>0</v>
      </c>
    </row>
    <row r="70" spans="1:12" ht="15" customHeight="1" x14ac:dyDescent="0.45">
      <c r="A70" s="294"/>
      <c r="B70" s="5" t="s">
        <v>6</v>
      </c>
      <c r="C70" s="2">
        <v>204</v>
      </c>
      <c r="D70" s="1">
        <v>0</v>
      </c>
      <c r="E70" s="1">
        <v>0</v>
      </c>
      <c r="F70" s="41">
        <f t="shared" si="5"/>
        <v>0</v>
      </c>
      <c r="G70" s="22">
        <f t="shared" si="6"/>
        <v>0</v>
      </c>
      <c r="H70" s="45"/>
      <c r="I70" s="42">
        <f t="shared" si="7"/>
        <v>0</v>
      </c>
      <c r="J70" s="30">
        <f t="shared" si="9"/>
        <v>0</v>
      </c>
      <c r="K70" s="214"/>
      <c r="L70" s="27">
        <f t="shared" si="8"/>
        <v>0</v>
      </c>
    </row>
    <row r="71" spans="1:12" ht="15" customHeight="1" x14ac:dyDescent="0.45">
      <c r="A71" s="294"/>
      <c r="B71" s="5" t="s">
        <v>6</v>
      </c>
      <c r="C71" s="2">
        <v>301</v>
      </c>
      <c r="D71" s="1">
        <v>0</v>
      </c>
      <c r="E71" s="1">
        <v>0</v>
      </c>
      <c r="F71" s="41">
        <f t="shared" si="5"/>
        <v>0</v>
      </c>
      <c r="G71" s="22">
        <f t="shared" si="6"/>
        <v>0</v>
      </c>
      <c r="H71" s="45"/>
      <c r="I71" s="42">
        <f t="shared" si="7"/>
        <v>0</v>
      </c>
      <c r="J71" s="30">
        <f t="shared" si="9"/>
        <v>0</v>
      </c>
      <c r="K71" s="214"/>
      <c r="L71" s="27">
        <f t="shared" si="8"/>
        <v>0</v>
      </c>
    </row>
    <row r="72" spans="1:12" ht="15" customHeight="1" x14ac:dyDescent="0.45">
      <c r="A72" s="294"/>
      <c r="B72" s="5" t="s">
        <v>6</v>
      </c>
      <c r="C72" s="2">
        <v>302</v>
      </c>
      <c r="D72" s="1">
        <v>0</v>
      </c>
      <c r="E72" s="1">
        <v>0</v>
      </c>
      <c r="F72" s="41">
        <f t="shared" si="5"/>
        <v>0</v>
      </c>
      <c r="G72" s="22">
        <f t="shared" si="6"/>
        <v>0</v>
      </c>
      <c r="H72" s="45"/>
      <c r="I72" s="42">
        <f t="shared" si="7"/>
        <v>0</v>
      </c>
      <c r="J72" s="30">
        <f t="shared" si="9"/>
        <v>0</v>
      </c>
      <c r="K72" s="214"/>
      <c r="L72" s="27">
        <f t="shared" si="8"/>
        <v>0</v>
      </c>
    </row>
    <row r="73" spans="1:12" ht="15" customHeight="1" x14ac:dyDescent="0.45">
      <c r="A73" s="294"/>
      <c r="B73" s="5" t="s">
        <v>6</v>
      </c>
      <c r="C73" s="2">
        <v>303</v>
      </c>
      <c r="D73" s="1">
        <v>0</v>
      </c>
      <c r="E73" s="1">
        <v>0</v>
      </c>
      <c r="F73" s="41">
        <f t="shared" si="5"/>
        <v>0</v>
      </c>
      <c r="G73" s="22">
        <f t="shared" si="6"/>
        <v>0</v>
      </c>
      <c r="H73" s="45"/>
      <c r="I73" s="42">
        <f t="shared" si="7"/>
        <v>0</v>
      </c>
      <c r="J73" s="30">
        <f t="shared" si="9"/>
        <v>0</v>
      </c>
      <c r="K73" s="214"/>
      <c r="L73" s="27">
        <f t="shared" si="8"/>
        <v>0</v>
      </c>
    </row>
    <row r="74" spans="1:12" ht="15" customHeight="1" x14ac:dyDescent="0.45">
      <c r="A74" s="294"/>
      <c r="B74" s="5" t="s">
        <v>6</v>
      </c>
      <c r="C74" s="2">
        <v>304</v>
      </c>
      <c r="D74" s="1">
        <v>0</v>
      </c>
      <c r="E74" s="1">
        <v>0</v>
      </c>
      <c r="F74" s="41">
        <f t="shared" si="5"/>
        <v>0</v>
      </c>
      <c r="G74" s="22">
        <f t="shared" si="6"/>
        <v>0</v>
      </c>
      <c r="H74" s="45"/>
      <c r="I74" s="42">
        <f t="shared" si="7"/>
        <v>0</v>
      </c>
      <c r="J74" s="30">
        <f t="shared" si="9"/>
        <v>0</v>
      </c>
      <c r="K74" s="214"/>
      <c r="L74" s="27">
        <f t="shared" si="8"/>
        <v>0</v>
      </c>
    </row>
    <row r="75" spans="1:12" ht="15" customHeight="1" x14ac:dyDescent="0.45">
      <c r="A75" s="294"/>
      <c r="B75" s="5" t="s">
        <v>6</v>
      </c>
      <c r="C75" s="2">
        <v>401</v>
      </c>
      <c r="D75" s="1">
        <v>0</v>
      </c>
      <c r="E75" s="1">
        <v>0</v>
      </c>
      <c r="F75" s="41">
        <f t="shared" si="5"/>
        <v>0</v>
      </c>
      <c r="G75" s="22">
        <f t="shared" si="6"/>
        <v>0</v>
      </c>
      <c r="H75" s="45"/>
      <c r="I75" s="42">
        <f t="shared" si="7"/>
        <v>0</v>
      </c>
      <c r="J75" s="30">
        <f t="shared" si="9"/>
        <v>0</v>
      </c>
      <c r="K75" s="214"/>
      <c r="L75" s="27">
        <f t="shared" si="8"/>
        <v>0</v>
      </c>
    </row>
    <row r="76" spans="1:12" ht="15" customHeight="1" x14ac:dyDescent="0.45">
      <c r="A76" s="294"/>
      <c r="B76" s="5" t="s">
        <v>6</v>
      </c>
      <c r="C76" s="2">
        <v>402</v>
      </c>
      <c r="D76" s="1">
        <v>0</v>
      </c>
      <c r="E76" s="1">
        <v>0</v>
      </c>
      <c r="F76" s="41">
        <f t="shared" si="5"/>
        <v>0</v>
      </c>
      <c r="G76" s="22">
        <f t="shared" si="6"/>
        <v>0</v>
      </c>
      <c r="H76" s="45"/>
      <c r="I76" s="42">
        <f t="shared" si="7"/>
        <v>0</v>
      </c>
      <c r="J76" s="30">
        <f t="shared" si="9"/>
        <v>0</v>
      </c>
      <c r="K76" s="214"/>
      <c r="L76" s="27">
        <f t="shared" si="8"/>
        <v>0</v>
      </c>
    </row>
    <row r="77" spans="1:12" ht="15" customHeight="1" x14ac:dyDescent="0.45">
      <c r="A77" s="294"/>
      <c r="B77" s="5" t="s">
        <v>6</v>
      </c>
      <c r="C77" s="2">
        <v>403</v>
      </c>
      <c r="D77" s="1">
        <v>0</v>
      </c>
      <c r="E77" s="1">
        <v>0</v>
      </c>
      <c r="F77" s="41">
        <f t="shared" si="5"/>
        <v>0</v>
      </c>
      <c r="G77" s="22">
        <f t="shared" si="6"/>
        <v>0</v>
      </c>
      <c r="H77" s="45"/>
      <c r="I77" s="42">
        <f t="shared" si="7"/>
        <v>0</v>
      </c>
      <c r="J77" s="30">
        <f t="shared" si="9"/>
        <v>0</v>
      </c>
      <c r="K77" s="214"/>
      <c r="L77" s="27">
        <f t="shared" si="8"/>
        <v>0</v>
      </c>
    </row>
    <row r="78" spans="1:12" ht="15" customHeight="1" x14ac:dyDescent="0.45">
      <c r="A78" s="294"/>
      <c r="B78" s="5" t="s">
        <v>6</v>
      </c>
      <c r="C78" s="2">
        <v>404</v>
      </c>
      <c r="D78" s="1">
        <v>0</v>
      </c>
      <c r="E78" s="1">
        <v>0</v>
      </c>
      <c r="F78" s="41">
        <f t="shared" si="5"/>
        <v>0</v>
      </c>
      <c r="G78" s="22">
        <f t="shared" si="6"/>
        <v>0</v>
      </c>
      <c r="H78" s="45"/>
      <c r="I78" s="42">
        <f t="shared" si="7"/>
        <v>0</v>
      </c>
      <c r="J78" s="30">
        <f t="shared" si="9"/>
        <v>0</v>
      </c>
      <c r="K78" s="214"/>
      <c r="L78" s="27">
        <f t="shared" si="8"/>
        <v>0</v>
      </c>
    </row>
    <row r="79" spans="1:12" ht="15" customHeight="1" x14ac:dyDescent="0.45">
      <c r="A79" s="294"/>
      <c r="B79" s="5" t="s">
        <v>6</v>
      </c>
      <c r="C79" s="2">
        <v>501</v>
      </c>
      <c r="D79" s="1">
        <v>0</v>
      </c>
      <c r="E79" s="1">
        <v>0</v>
      </c>
      <c r="F79" s="41">
        <f t="shared" si="5"/>
        <v>0</v>
      </c>
      <c r="G79" s="22">
        <f t="shared" si="6"/>
        <v>0</v>
      </c>
      <c r="H79" s="45"/>
      <c r="I79" s="42">
        <f t="shared" si="7"/>
        <v>0</v>
      </c>
      <c r="J79" s="30">
        <f t="shared" si="9"/>
        <v>0</v>
      </c>
      <c r="K79" s="214"/>
      <c r="L79" s="27">
        <f t="shared" si="8"/>
        <v>0</v>
      </c>
    </row>
    <row r="80" spans="1:12" ht="15" customHeight="1" x14ac:dyDescent="0.45">
      <c r="A80" s="294"/>
      <c r="B80" s="5" t="s">
        <v>6</v>
      </c>
      <c r="C80" s="2">
        <v>502</v>
      </c>
      <c r="D80" s="1">
        <v>0</v>
      </c>
      <c r="E80" s="1">
        <v>0</v>
      </c>
      <c r="F80" s="41">
        <f t="shared" si="5"/>
        <v>0</v>
      </c>
      <c r="G80" s="22">
        <f t="shared" si="6"/>
        <v>0</v>
      </c>
      <c r="H80" s="45"/>
      <c r="I80" s="42">
        <f t="shared" si="7"/>
        <v>0</v>
      </c>
      <c r="J80" s="30">
        <f t="shared" si="9"/>
        <v>0</v>
      </c>
      <c r="K80" s="214"/>
      <c r="L80" s="27">
        <f t="shared" si="8"/>
        <v>0</v>
      </c>
    </row>
    <row r="81" spans="1:12" ht="15" customHeight="1" x14ac:dyDescent="0.45">
      <c r="A81" s="294"/>
      <c r="B81" s="5" t="s">
        <v>6</v>
      </c>
      <c r="C81" s="2">
        <v>503</v>
      </c>
      <c r="D81" s="1">
        <v>0</v>
      </c>
      <c r="E81" s="1">
        <v>0</v>
      </c>
      <c r="F81" s="41">
        <f t="shared" si="5"/>
        <v>0</v>
      </c>
      <c r="G81" s="22">
        <f t="shared" si="6"/>
        <v>0</v>
      </c>
      <c r="H81" s="45"/>
      <c r="I81" s="42">
        <f t="shared" si="7"/>
        <v>0</v>
      </c>
      <c r="J81" s="30">
        <f t="shared" si="9"/>
        <v>0</v>
      </c>
      <c r="K81" s="214"/>
      <c r="L81" s="27">
        <f t="shared" si="8"/>
        <v>0</v>
      </c>
    </row>
    <row r="82" spans="1:12" ht="15.75" customHeight="1" x14ac:dyDescent="0.45">
      <c r="A82" s="294"/>
      <c r="B82" s="5" t="s">
        <v>6</v>
      </c>
      <c r="C82" s="2">
        <v>504</v>
      </c>
      <c r="D82" s="1">
        <v>0</v>
      </c>
      <c r="E82" s="1">
        <v>0</v>
      </c>
      <c r="F82" s="41">
        <f t="shared" si="5"/>
        <v>0</v>
      </c>
      <c r="G82" s="22">
        <f t="shared" si="6"/>
        <v>0</v>
      </c>
      <c r="H82" s="45"/>
      <c r="I82" s="42">
        <f t="shared" si="7"/>
        <v>0</v>
      </c>
      <c r="J82" s="30">
        <f t="shared" si="9"/>
        <v>0</v>
      </c>
      <c r="K82" s="214"/>
      <c r="L82" s="27">
        <f t="shared" si="8"/>
        <v>0</v>
      </c>
    </row>
    <row r="83" spans="1:12" ht="15" customHeight="1" x14ac:dyDescent="0.45">
      <c r="A83" s="293"/>
      <c r="B83" s="5" t="s">
        <v>7</v>
      </c>
      <c r="C83" s="2">
        <v>101</v>
      </c>
      <c r="D83" s="1">
        <v>0</v>
      </c>
      <c r="E83" s="1">
        <v>0</v>
      </c>
      <c r="F83" s="41">
        <f t="shared" si="5"/>
        <v>0</v>
      </c>
      <c r="G83" s="22">
        <f t="shared" si="6"/>
        <v>0</v>
      </c>
      <c r="H83" s="45"/>
      <c r="I83" s="42">
        <f t="shared" si="7"/>
        <v>0</v>
      </c>
      <c r="J83" s="30">
        <f t="shared" si="9"/>
        <v>0</v>
      </c>
      <c r="K83" s="214"/>
      <c r="L83" s="27">
        <f t="shared" si="8"/>
        <v>0</v>
      </c>
    </row>
    <row r="84" spans="1:12" ht="15" customHeight="1" x14ac:dyDescent="0.45">
      <c r="A84" s="293"/>
      <c r="B84" s="5" t="s">
        <v>7</v>
      </c>
      <c r="C84" s="2">
        <v>102</v>
      </c>
      <c r="D84" s="1">
        <v>0</v>
      </c>
      <c r="E84" s="1">
        <v>0</v>
      </c>
      <c r="F84" s="41">
        <f t="shared" si="5"/>
        <v>0</v>
      </c>
      <c r="G84" s="22">
        <f t="shared" si="6"/>
        <v>0</v>
      </c>
      <c r="H84" s="45"/>
      <c r="I84" s="42">
        <f t="shared" si="7"/>
        <v>0</v>
      </c>
      <c r="J84" s="30">
        <f t="shared" si="9"/>
        <v>0</v>
      </c>
      <c r="K84" s="214"/>
      <c r="L84" s="27">
        <f t="shared" si="8"/>
        <v>0</v>
      </c>
    </row>
    <row r="85" spans="1:12" ht="15" customHeight="1" x14ac:dyDescent="0.45">
      <c r="A85" s="293"/>
      <c r="B85" s="5" t="s">
        <v>7</v>
      </c>
      <c r="C85" s="2">
        <v>103</v>
      </c>
      <c r="D85" s="1">
        <v>0</v>
      </c>
      <c r="E85" s="1">
        <v>0</v>
      </c>
      <c r="F85" s="41">
        <f t="shared" si="5"/>
        <v>0</v>
      </c>
      <c r="G85" s="22">
        <f t="shared" si="6"/>
        <v>0</v>
      </c>
      <c r="H85" s="45"/>
      <c r="I85" s="42">
        <f t="shared" si="7"/>
        <v>0</v>
      </c>
      <c r="J85" s="30">
        <f t="shared" si="9"/>
        <v>0</v>
      </c>
      <c r="K85" s="214"/>
      <c r="L85" s="27">
        <f t="shared" si="8"/>
        <v>0</v>
      </c>
    </row>
    <row r="86" spans="1:12" ht="15" customHeight="1" x14ac:dyDescent="0.45">
      <c r="A86" s="293"/>
      <c r="B86" s="5" t="s">
        <v>7</v>
      </c>
      <c r="C86" s="2">
        <v>104</v>
      </c>
      <c r="D86" s="1">
        <v>0</v>
      </c>
      <c r="E86" s="1">
        <v>0</v>
      </c>
      <c r="F86" s="41">
        <f t="shared" si="5"/>
        <v>0</v>
      </c>
      <c r="G86" s="22">
        <f t="shared" si="6"/>
        <v>0</v>
      </c>
      <c r="H86" s="45"/>
      <c r="I86" s="42">
        <f t="shared" si="7"/>
        <v>0</v>
      </c>
      <c r="J86" s="30">
        <f t="shared" si="9"/>
        <v>0</v>
      </c>
      <c r="K86" s="214"/>
      <c r="L86" s="27">
        <f t="shared" si="8"/>
        <v>0</v>
      </c>
    </row>
    <row r="87" spans="1:12" ht="15" customHeight="1" x14ac:dyDescent="0.45">
      <c r="A87" s="293"/>
      <c r="B87" s="5" t="s">
        <v>7</v>
      </c>
      <c r="C87" s="2">
        <v>201</v>
      </c>
      <c r="D87" s="1">
        <v>0</v>
      </c>
      <c r="E87" s="1">
        <v>0</v>
      </c>
      <c r="F87" s="41">
        <f t="shared" si="5"/>
        <v>0</v>
      </c>
      <c r="G87" s="22">
        <f t="shared" si="6"/>
        <v>0</v>
      </c>
      <c r="H87" s="45"/>
      <c r="I87" s="42">
        <f t="shared" si="7"/>
        <v>0</v>
      </c>
      <c r="J87" s="30">
        <f t="shared" si="9"/>
        <v>0</v>
      </c>
      <c r="K87" s="214"/>
      <c r="L87" s="27">
        <f t="shared" si="8"/>
        <v>0</v>
      </c>
    </row>
    <row r="88" spans="1:12" ht="15" customHeight="1" x14ac:dyDescent="0.45">
      <c r="A88" s="293"/>
      <c r="B88" s="5" t="s">
        <v>7</v>
      </c>
      <c r="C88" s="2">
        <v>202</v>
      </c>
      <c r="D88" s="1">
        <v>0</v>
      </c>
      <c r="E88" s="1">
        <v>0</v>
      </c>
      <c r="F88" s="41">
        <f>(E88-D88)*0.01</f>
        <v>0</v>
      </c>
      <c r="G88" s="22">
        <f t="shared" si="6"/>
        <v>0</v>
      </c>
      <c r="H88" s="45"/>
      <c r="I88" s="42">
        <f t="shared" si="7"/>
        <v>0</v>
      </c>
      <c r="J88" s="30">
        <f t="shared" si="9"/>
        <v>0</v>
      </c>
      <c r="K88" s="214"/>
      <c r="L88" s="27">
        <f t="shared" si="8"/>
        <v>0</v>
      </c>
    </row>
    <row r="89" spans="1:12" ht="15" customHeight="1" x14ac:dyDescent="0.45">
      <c r="A89" s="293"/>
      <c r="B89" s="5" t="s">
        <v>7</v>
      </c>
      <c r="C89" s="2">
        <v>203</v>
      </c>
      <c r="D89" s="1">
        <v>0</v>
      </c>
      <c r="E89" s="1">
        <v>0</v>
      </c>
      <c r="F89" s="41">
        <f t="shared" si="5"/>
        <v>0</v>
      </c>
      <c r="G89" s="22">
        <f t="shared" si="6"/>
        <v>0</v>
      </c>
      <c r="H89" s="45"/>
      <c r="I89" s="42">
        <f t="shared" si="7"/>
        <v>0</v>
      </c>
      <c r="J89" s="30">
        <f t="shared" si="9"/>
        <v>0</v>
      </c>
      <c r="K89" s="214"/>
      <c r="L89" s="27">
        <f t="shared" si="8"/>
        <v>0</v>
      </c>
    </row>
    <row r="90" spans="1:12" ht="15" customHeight="1" x14ac:dyDescent="0.45">
      <c r="A90" s="293"/>
      <c r="B90" s="5" t="s">
        <v>7</v>
      </c>
      <c r="C90" s="2">
        <v>204</v>
      </c>
      <c r="D90" s="1">
        <v>0</v>
      </c>
      <c r="E90" s="1">
        <v>0</v>
      </c>
      <c r="F90" s="41">
        <f>(E90-D90)*0.01</f>
        <v>0</v>
      </c>
      <c r="G90" s="22">
        <f t="shared" si="6"/>
        <v>0</v>
      </c>
      <c r="H90" s="45"/>
      <c r="I90" s="42">
        <f t="shared" si="7"/>
        <v>0</v>
      </c>
      <c r="J90" s="30">
        <f t="shared" si="9"/>
        <v>0</v>
      </c>
      <c r="K90" s="214"/>
      <c r="L90" s="27">
        <f t="shared" si="8"/>
        <v>0</v>
      </c>
    </row>
    <row r="91" spans="1:12" ht="15" customHeight="1" x14ac:dyDescent="0.45">
      <c r="A91" s="293"/>
      <c r="B91" s="5" t="s">
        <v>7</v>
      </c>
      <c r="C91" s="2">
        <v>301</v>
      </c>
      <c r="D91" s="1">
        <v>0</v>
      </c>
      <c r="E91" s="1">
        <v>0</v>
      </c>
      <c r="F91" s="41">
        <f t="shared" ref="F91:F123" si="10">(E91-D91)*$N$1</f>
        <v>0</v>
      </c>
      <c r="G91" s="22">
        <f t="shared" si="6"/>
        <v>0</v>
      </c>
      <c r="H91" s="45"/>
      <c r="I91" s="42">
        <f t="shared" si="7"/>
        <v>0</v>
      </c>
      <c r="J91" s="30">
        <f t="shared" si="9"/>
        <v>0</v>
      </c>
      <c r="K91" s="214"/>
      <c r="L91" s="27">
        <f t="shared" si="8"/>
        <v>0</v>
      </c>
    </row>
    <row r="92" spans="1:12" ht="15" customHeight="1" x14ac:dyDescent="0.45">
      <c r="A92" s="293"/>
      <c r="B92" s="5" t="s">
        <v>7</v>
      </c>
      <c r="C92" s="2">
        <v>302</v>
      </c>
      <c r="D92" s="1">
        <v>0</v>
      </c>
      <c r="E92" s="1">
        <v>0</v>
      </c>
      <c r="F92" s="41">
        <f t="shared" si="10"/>
        <v>0</v>
      </c>
      <c r="G92" s="22">
        <f t="shared" si="6"/>
        <v>0</v>
      </c>
      <c r="H92" s="45"/>
      <c r="I92" s="42">
        <f t="shared" si="7"/>
        <v>0</v>
      </c>
      <c r="J92" s="30">
        <f t="shared" si="9"/>
        <v>0</v>
      </c>
      <c r="K92" s="214"/>
      <c r="L92" s="27">
        <f t="shared" si="8"/>
        <v>0</v>
      </c>
    </row>
    <row r="93" spans="1:12" ht="15" customHeight="1" x14ac:dyDescent="0.45">
      <c r="A93" s="293"/>
      <c r="B93" s="5" t="s">
        <v>7</v>
      </c>
      <c r="C93" s="2">
        <v>303</v>
      </c>
      <c r="D93" s="1">
        <v>0</v>
      </c>
      <c r="E93" s="1">
        <v>0</v>
      </c>
      <c r="F93" s="41">
        <f t="shared" si="10"/>
        <v>0</v>
      </c>
      <c r="G93" s="22">
        <f t="shared" si="6"/>
        <v>0</v>
      </c>
      <c r="H93" s="45"/>
      <c r="I93" s="42">
        <f t="shared" si="7"/>
        <v>0</v>
      </c>
      <c r="J93" s="30">
        <f t="shared" si="9"/>
        <v>0</v>
      </c>
      <c r="K93" s="214"/>
      <c r="L93" s="27">
        <f t="shared" si="8"/>
        <v>0</v>
      </c>
    </row>
    <row r="94" spans="1:12" ht="15" customHeight="1" x14ac:dyDescent="0.45">
      <c r="A94" s="293"/>
      <c r="B94" s="5" t="s">
        <v>7</v>
      </c>
      <c r="C94" s="2">
        <v>304</v>
      </c>
      <c r="D94" s="1">
        <v>0</v>
      </c>
      <c r="E94" s="1">
        <v>0</v>
      </c>
      <c r="F94" s="41">
        <f t="shared" si="10"/>
        <v>0</v>
      </c>
      <c r="G94" s="22">
        <f t="shared" si="6"/>
        <v>0</v>
      </c>
      <c r="H94" s="45"/>
      <c r="I94" s="42">
        <f t="shared" si="7"/>
        <v>0</v>
      </c>
      <c r="J94" s="30">
        <f t="shared" si="9"/>
        <v>0</v>
      </c>
      <c r="K94" s="214"/>
      <c r="L94" s="27">
        <f t="shared" si="8"/>
        <v>0</v>
      </c>
    </row>
    <row r="95" spans="1:12" ht="15" customHeight="1" x14ac:dyDescent="0.45">
      <c r="A95" s="293"/>
      <c r="B95" s="5" t="s">
        <v>7</v>
      </c>
      <c r="C95" s="2">
        <v>401</v>
      </c>
      <c r="D95" s="1">
        <v>0</v>
      </c>
      <c r="E95" s="1">
        <v>0</v>
      </c>
      <c r="F95" s="41">
        <f t="shared" si="10"/>
        <v>0</v>
      </c>
      <c r="G95" s="22">
        <f t="shared" si="6"/>
        <v>0</v>
      </c>
      <c r="H95" s="45"/>
      <c r="I95" s="42">
        <f t="shared" si="7"/>
        <v>0</v>
      </c>
      <c r="J95" s="30">
        <f t="shared" si="9"/>
        <v>0</v>
      </c>
      <c r="K95" s="214"/>
      <c r="L95" s="27">
        <f t="shared" si="8"/>
        <v>0</v>
      </c>
    </row>
    <row r="96" spans="1:12" ht="15" customHeight="1" x14ac:dyDescent="0.45">
      <c r="A96" s="293"/>
      <c r="B96" s="5" t="s">
        <v>7</v>
      </c>
      <c r="C96" s="2">
        <v>402</v>
      </c>
      <c r="D96" s="1">
        <v>0</v>
      </c>
      <c r="E96" s="1">
        <v>0</v>
      </c>
      <c r="F96" s="41">
        <f t="shared" si="10"/>
        <v>0</v>
      </c>
      <c r="G96" s="22">
        <f t="shared" si="6"/>
        <v>0</v>
      </c>
      <c r="H96" s="45"/>
      <c r="I96" s="42">
        <f t="shared" si="7"/>
        <v>0</v>
      </c>
      <c r="J96" s="30">
        <f t="shared" si="9"/>
        <v>0</v>
      </c>
      <c r="K96" s="214"/>
      <c r="L96" s="27">
        <f t="shared" si="8"/>
        <v>0</v>
      </c>
    </row>
    <row r="97" spans="1:12" ht="15" customHeight="1" x14ac:dyDescent="0.45">
      <c r="A97" s="293"/>
      <c r="B97" s="5" t="s">
        <v>7</v>
      </c>
      <c r="C97" s="2">
        <v>403</v>
      </c>
      <c r="D97" s="1">
        <v>0</v>
      </c>
      <c r="E97" s="1">
        <v>0</v>
      </c>
      <c r="F97" s="41">
        <f t="shared" si="10"/>
        <v>0</v>
      </c>
      <c r="G97" s="22">
        <f t="shared" si="6"/>
        <v>0</v>
      </c>
      <c r="H97" s="45"/>
      <c r="I97" s="42">
        <f t="shared" si="7"/>
        <v>0</v>
      </c>
      <c r="J97" s="30">
        <f t="shared" si="9"/>
        <v>0</v>
      </c>
      <c r="K97" s="214"/>
      <c r="L97" s="27">
        <f t="shared" si="8"/>
        <v>0</v>
      </c>
    </row>
    <row r="98" spans="1:12" ht="15" customHeight="1" x14ac:dyDescent="0.45">
      <c r="A98" s="293"/>
      <c r="B98" s="5" t="s">
        <v>7</v>
      </c>
      <c r="C98" s="2">
        <v>404</v>
      </c>
      <c r="D98" s="1">
        <v>0</v>
      </c>
      <c r="E98" s="1">
        <v>0</v>
      </c>
      <c r="F98" s="41">
        <f t="shared" si="10"/>
        <v>0</v>
      </c>
      <c r="G98" s="22">
        <f t="shared" si="6"/>
        <v>0</v>
      </c>
      <c r="H98" s="45"/>
      <c r="I98" s="42">
        <f t="shared" si="7"/>
        <v>0</v>
      </c>
      <c r="J98" s="30">
        <f t="shared" si="9"/>
        <v>0</v>
      </c>
      <c r="K98" s="214"/>
      <c r="L98" s="27">
        <f t="shared" si="8"/>
        <v>0</v>
      </c>
    </row>
    <row r="99" spans="1:12" ht="15" customHeight="1" x14ac:dyDescent="0.45">
      <c r="A99" s="293"/>
      <c r="B99" s="5" t="s">
        <v>7</v>
      </c>
      <c r="C99" s="2">
        <v>501</v>
      </c>
      <c r="D99" s="1">
        <v>0</v>
      </c>
      <c r="E99" s="1">
        <v>0</v>
      </c>
      <c r="F99" s="41">
        <f t="shared" si="10"/>
        <v>0</v>
      </c>
      <c r="G99" s="22">
        <f t="shared" si="6"/>
        <v>0</v>
      </c>
      <c r="H99" s="45"/>
      <c r="I99" s="42">
        <f t="shared" si="7"/>
        <v>0</v>
      </c>
      <c r="J99" s="30">
        <f t="shared" si="9"/>
        <v>0</v>
      </c>
      <c r="K99" s="214"/>
      <c r="L99" s="27">
        <f t="shared" si="8"/>
        <v>0</v>
      </c>
    </row>
    <row r="100" spans="1:12" ht="15" customHeight="1" x14ac:dyDescent="0.45">
      <c r="A100" s="293"/>
      <c r="B100" s="5" t="s">
        <v>7</v>
      </c>
      <c r="C100" s="2">
        <v>502</v>
      </c>
      <c r="D100" s="1">
        <v>0</v>
      </c>
      <c r="E100" s="1">
        <v>0</v>
      </c>
      <c r="F100" s="41">
        <f t="shared" si="10"/>
        <v>0</v>
      </c>
      <c r="G100" s="22">
        <f t="shared" si="6"/>
        <v>0</v>
      </c>
      <c r="H100" s="45"/>
      <c r="I100" s="42">
        <f t="shared" si="7"/>
        <v>0</v>
      </c>
      <c r="J100" s="30">
        <f t="shared" si="9"/>
        <v>0</v>
      </c>
      <c r="K100" s="214"/>
      <c r="L100" s="27">
        <f t="shared" si="8"/>
        <v>0</v>
      </c>
    </row>
    <row r="101" spans="1:12" ht="15" customHeight="1" x14ac:dyDescent="0.45">
      <c r="A101" s="293"/>
      <c r="B101" s="5" t="s">
        <v>7</v>
      </c>
      <c r="C101" s="2">
        <v>503</v>
      </c>
      <c r="D101" s="1">
        <v>0</v>
      </c>
      <c r="E101" s="1">
        <v>0</v>
      </c>
      <c r="F101" s="41">
        <f t="shared" si="10"/>
        <v>0</v>
      </c>
      <c r="G101" s="22">
        <f t="shared" si="6"/>
        <v>0</v>
      </c>
      <c r="H101" s="45"/>
      <c r="I101" s="42">
        <f t="shared" si="7"/>
        <v>0</v>
      </c>
      <c r="J101" s="30">
        <f t="shared" si="9"/>
        <v>0</v>
      </c>
      <c r="K101" s="214"/>
      <c r="L101" s="27">
        <f t="shared" si="8"/>
        <v>0</v>
      </c>
    </row>
    <row r="102" spans="1:12" ht="15.75" customHeight="1" x14ac:dyDescent="0.45">
      <c r="A102" s="293"/>
      <c r="B102" s="5" t="s">
        <v>7</v>
      </c>
      <c r="C102" s="2">
        <v>504</v>
      </c>
      <c r="D102" s="1">
        <v>0</v>
      </c>
      <c r="E102" s="1">
        <v>0</v>
      </c>
      <c r="F102" s="41">
        <f t="shared" si="10"/>
        <v>0</v>
      </c>
      <c r="G102" s="22">
        <f t="shared" si="6"/>
        <v>0</v>
      </c>
      <c r="H102" s="45"/>
      <c r="I102" s="42">
        <f t="shared" si="7"/>
        <v>0</v>
      </c>
      <c r="J102" s="30">
        <f t="shared" si="9"/>
        <v>0</v>
      </c>
      <c r="K102" s="214"/>
      <c r="L102" s="27">
        <f t="shared" si="8"/>
        <v>0</v>
      </c>
    </row>
    <row r="103" spans="1:12" ht="15" customHeight="1" x14ac:dyDescent="0.45">
      <c r="A103" s="294"/>
      <c r="B103" s="5" t="s">
        <v>8</v>
      </c>
      <c r="C103" s="2">
        <v>101</v>
      </c>
      <c r="D103" s="1">
        <v>0</v>
      </c>
      <c r="E103" s="1">
        <v>0</v>
      </c>
      <c r="F103" s="41">
        <f t="shared" si="10"/>
        <v>0</v>
      </c>
      <c r="G103" s="22">
        <f t="shared" si="6"/>
        <v>0</v>
      </c>
      <c r="H103" s="45"/>
      <c r="I103" s="42">
        <f t="shared" si="7"/>
        <v>0</v>
      </c>
      <c r="J103" s="30">
        <f t="shared" si="9"/>
        <v>0</v>
      </c>
      <c r="K103" s="214"/>
      <c r="L103" s="27">
        <f t="shared" si="8"/>
        <v>0</v>
      </c>
    </row>
    <row r="104" spans="1:12" ht="15" customHeight="1" x14ac:dyDescent="0.45">
      <c r="A104" s="294"/>
      <c r="B104" s="5" t="s">
        <v>8</v>
      </c>
      <c r="C104" s="2">
        <v>102</v>
      </c>
      <c r="D104" s="1">
        <v>0</v>
      </c>
      <c r="E104" s="1">
        <v>0</v>
      </c>
      <c r="F104" s="41">
        <f>(E104-D104)*0.01</f>
        <v>0</v>
      </c>
      <c r="G104" s="22">
        <f t="shared" si="6"/>
        <v>0</v>
      </c>
      <c r="H104" s="45"/>
      <c r="I104" s="42">
        <f t="shared" si="7"/>
        <v>0</v>
      </c>
      <c r="J104" s="30">
        <f t="shared" si="9"/>
        <v>0</v>
      </c>
      <c r="K104" s="214"/>
      <c r="L104" s="27">
        <f t="shared" si="8"/>
        <v>0</v>
      </c>
    </row>
    <row r="105" spans="1:12" ht="15" customHeight="1" x14ac:dyDescent="0.45">
      <c r="A105" s="294"/>
      <c r="B105" s="107" t="s">
        <v>8</v>
      </c>
      <c r="C105" s="2">
        <v>103</v>
      </c>
      <c r="D105" s="1">
        <v>0</v>
      </c>
      <c r="E105" s="1">
        <v>0</v>
      </c>
      <c r="F105" s="41">
        <f t="shared" si="10"/>
        <v>0</v>
      </c>
      <c r="G105" s="22">
        <f t="shared" si="6"/>
        <v>0</v>
      </c>
      <c r="H105" s="45"/>
      <c r="I105" s="42">
        <f t="shared" si="7"/>
        <v>0</v>
      </c>
      <c r="J105" s="30">
        <f t="shared" si="9"/>
        <v>0</v>
      </c>
      <c r="K105" s="214"/>
      <c r="L105" s="27">
        <f t="shared" si="8"/>
        <v>0</v>
      </c>
    </row>
    <row r="106" spans="1:12" ht="15" customHeight="1" x14ac:dyDescent="0.45">
      <c r="A106" s="294"/>
      <c r="B106" s="5" t="s">
        <v>8</v>
      </c>
      <c r="C106" s="2">
        <v>104</v>
      </c>
      <c r="D106" s="1">
        <v>0</v>
      </c>
      <c r="E106" s="1">
        <v>0</v>
      </c>
      <c r="F106" s="41">
        <f t="shared" si="10"/>
        <v>0</v>
      </c>
      <c r="G106" s="22">
        <f t="shared" si="6"/>
        <v>0</v>
      </c>
      <c r="H106" s="45"/>
      <c r="I106" s="42">
        <f t="shared" si="7"/>
        <v>0</v>
      </c>
      <c r="J106" s="30">
        <f t="shared" si="9"/>
        <v>0</v>
      </c>
      <c r="K106" s="214"/>
      <c r="L106" s="27">
        <f t="shared" si="8"/>
        <v>0</v>
      </c>
    </row>
    <row r="107" spans="1:12" ht="15" customHeight="1" x14ac:dyDescent="0.45">
      <c r="A107" s="294"/>
      <c r="B107" s="5" t="s">
        <v>8</v>
      </c>
      <c r="C107" s="2">
        <v>201</v>
      </c>
      <c r="D107" s="1">
        <v>0</v>
      </c>
      <c r="E107" s="1">
        <v>0</v>
      </c>
      <c r="F107" s="41">
        <f t="shared" si="10"/>
        <v>0</v>
      </c>
      <c r="G107" s="22">
        <f t="shared" si="6"/>
        <v>0</v>
      </c>
      <c r="H107" s="45"/>
      <c r="I107" s="42">
        <f t="shared" si="7"/>
        <v>0</v>
      </c>
      <c r="J107" s="30">
        <f t="shared" si="9"/>
        <v>0</v>
      </c>
      <c r="K107" s="214"/>
      <c r="L107" s="27">
        <f t="shared" si="8"/>
        <v>0</v>
      </c>
    </row>
    <row r="108" spans="1:12" ht="15" customHeight="1" x14ac:dyDescent="0.45">
      <c r="A108" s="294"/>
      <c r="B108" s="5" t="s">
        <v>8</v>
      </c>
      <c r="C108" s="2">
        <v>202</v>
      </c>
      <c r="D108" s="1">
        <v>0</v>
      </c>
      <c r="E108" s="1">
        <v>0</v>
      </c>
      <c r="F108" s="41">
        <f t="shared" si="10"/>
        <v>0</v>
      </c>
      <c r="G108" s="22">
        <f t="shared" si="6"/>
        <v>0</v>
      </c>
      <c r="H108" s="45"/>
      <c r="I108" s="42">
        <f t="shared" si="7"/>
        <v>0</v>
      </c>
      <c r="J108" s="30">
        <f t="shared" si="9"/>
        <v>0</v>
      </c>
      <c r="K108" s="214"/>
      <c r="L108" s="27">
        <f t="shared" si="8"/>
        <v>0</v>
      </c>
    </row>
    <row r="109" spans="1:12" ht="15" customHeight="1" x14ac:dyDescent="0.45">
      <c r="A109" s="294"/>
      <c r="B109" s="5" t="s">
        <v>8</v>
      </c>
      <c r="C109" s="2">
        <v>203</v>
      </c>
      <c r="D109" s="1">
        <v>0</v>
      </c>
      <c r="E109" s="1">
        <v>0</v>
      </c>
      <c r="F109" s="41">
        <f t="shared" si="10"/>
        <v>0</v>
      </c>
      <c r="G109" s="22">
        <f t="shared" si="6"/>
        <v>0</v>
      </c>
      <c r="H109" s="45"/>
      <c r="I109" s="42">
        <f t="shared" si="7"/>
        <v>0</v>
      </c>
      <c r="J109" s="30">
        <f t="shared" si="9"/>
        <v>0</v>
      </c>
      <c r="K109" s="214"/>
      <c r="L109" s="27">
        <f t="shared" si="8"/>
        <v>0</v>
      </c>
    </row>
    <row r="110" spans="1:12" ht="15" customHeight="1" x14ac:dyDescent="0.45">
      <c r="A110" s="294"/>
      <c r="B110" s="5" t="s">
        <v>8</v>
      </c>
      <c r="C110" s="2">
        <v>204</v>
      </c>
      <c r="D110" s="1">
        <v>0</v>
      </c>
      <c r="E110" s="1">
        <v>0</v>
      </c>
      <c r="F110" s="41">
        <f t="shared" si="10"/>
        <v>0</v>
      </c>
      <c r="G110" s="22">
        <f t="shared" si="6"/>
        <v>0</v>
      </c>
      <c r="H110" s="45"/>
      <c r="I110" s="42">
        <f t="shared" si="7"/>
        <v>0</v>
      </c>
      <c r="J110" s="30">
        <f t="shared" si="9"/>
        <v>0</v>
      </c>
      <c r="K110" s="214"/>
      <c r="L110" s="27">
        <f t="shared" si="8"/>
        <v>0</v>
      </c>
    </row>
    <row r="111" spans="1:12" ht="15" customHeight="1" x14ac:dyDescent="0.45">
      <c r="A111" s="294"/>
      <c r="B111" s="5" t="s">
        <v>8</v>
      </c>
      <c r="C111" s="2">
        <v>301</v>
      </c>
      <c r="D111" s="1">
        <v>0</v>
      </c>
      <c r="E111" s="1">
        <v>0</v>
      </c>
      <c r="F111" s="41">
        <f t="shared" si="10"/>
        <v>0</v>
      </c>
      <c r="G111" s="22">
        <f t="shared" si="6"/>
        <v>0</v>
      </c>
      <c r="H111" s="45"/>
      <c r="I111" s="42">
        <f t="shared" si="7"/>
        <v>0</v>
      </c>
      <c r="J111" s="30">
        <f t="shared" si="9"/>
        <v>0</v>
      </c>
      <c r="K111" s="214"/>
      <c r="L111" s="27">
        <f t="shared" si="8"/>
        <v>0</v>
      </c>
    </row>
    <row r="112" spans="1:12" ht="15" customHeight="1" x14ac:dyDescent="0.45">
      <c r="A112" s="294"/>
      <c r="B112" s="5" t="s">
        <v>8</v>
      </c>
      <c r="C112" s="2">
        <v>302</v>
      </c>
      <c r="D112" s="1">
        <v>0</v>
      </c>
      <c r="E112" s="1">
        <v>0</v>
      </c>
      <c r="F112" s="41">
        <f t="shared" si="10"/>
        <v>0</v>
      </c>
      <c r="G112" s="22">
        <f t="shared" si="6"/>
        <v>0</v>
      </c>
      <c r="H112" s="45"/>
      <c r="I112" s="42">
        <f t="shared" si="7"/>
        <v>0</v>
      </c>
      <c r="J112" s="30">
        <f t="shared" si="9"/>
        <v>0</v>
      </c>
      <c r="K112" s="214"/>
      <c r="L112" s="27">
        <f t="shared" si="8"/>
        <v>0</v>
      </c>
    </row>
    <row r="113" spans="1:12" ht="15" customHeight="1" x14ac:dyDescent="0.45">
      <c r="A113" s="294"/>
      <c r="B113" s="5" t="s">
        <v>8</v>
      </c>
      <c r="C113" s="2">
        <v>303</v>
      </c>
      <c r="D113" s="1">
        <v>0</v>
      </c>
      <c r="E113" s="1">
        <v>0</v>
      </c>
      <c r="F113" s="41">
        <f t="shared" si="10"/>
        <v>0</v>
      </c>
      <c r="G113" s="22">
        <f t="shared" si="6"/>
        <v>0</v>
      </c>
      <c r="H113" s="45"/>
      <c r="I113" s="42">
        <f t="shared" si="7"/>
        <v>0</v>
      </c>
      <c r="J113" s="30">
        <f t="shared" si="9"/>
        <v>0</v>
      </c>
      <c r="K113" s="214"/>
      <c r="L113" s="27">
        <f t="shared" si="8"/>
        <v>0</v>
      </c>
    </row>
    <row r="114" spans="1:12" ht="15" customHeight="1" x14ac:dyDescent="0.45">
      <c r="A114" s="294"/>
      <c r="B114" s="5" t="s">
        <v>8</v>
      </c>
      <c r="C114" s="2">
        <v>304</v>
      </c>
      <c r="D114" s="1">
        <v>0</v>
      </c>
      <c r="E114" s="1">
        <v>0</v>
      </c>
      <c r="F114" s="41">
        <f t="shared" si="10"/>
        <v>0</v>
      </c>
      <c r="G114" s="22">
        <f t="shared" si="6"/>
        <v>0</v>
      </c>
      <c r="H114" s="45"/>
      <c r="I114" s="42">
        <f t="shared" si="7"/>
        <v>0</v>
      </c>
      <c r="J114" s="30">
        <f t="shared" si="9"/>
        <v>0</v>
      </c>
      <c r="K114" s="214"/>
      <c r="L114" s="27">
        <f t="shared" si="8"/>
        <v>0</v>
      </c>
    </row>
    <row r="115" spans="1:12" ht="15" customHeight="1" x14ac:dyDescent="0.45">
      <c r="A115" s="294"/>
      <c r="B115" s="5" t="s">
        <v>8</v>
      </c>
      <c r="C115" s="2">
        <v>401</v>
      </c>
      <c r="D115" s="1">
        <v>0</v>
      </c>
      <c r="E115" s="1">
        <v>0</v>
      </c>
      <c r="F115" s="41">
        <f t="shared" si="10"/>
        <v>0</v>
      </c>
      <c r="G115" s="22">
        <f t="shared" si="6"/>
        <v>0</v>
      </c>
      <c r="H115" s="45"/>
      <c r="I115" s="42">
        <f t="shared" si="7"/>
        <v>0</v>
      </c>
      <c r="J115" s="30">
        <f t="shared" si="9"/>
        <v>0</v>
      </c>
      <c r="K115" s="214"/>
      <c r="L115" s="27">
        <f t="shared" si="8"/>
        <v>0</v>
      </c>
    </row>
    <row r="116" spans="1:12" ht="15" customHeight="1" x14ac:dyDescent="0.45">
      <c r="A116" s="294"/>
      <c r="B116" s="5" t="s">
        <v>8</v>
      </c>
      <c r="C116" s="2">
        <v>402</v>
      </c>
      <c r="D116" s="1">
        <v>0</v>
      </c>
      <c r="E116" s="1">
        <v>0</v>
      </c>
      <c r="F116" s="41">
        <f t="shared" si="10"/>
        <v>0</v>
      </c>
      <c r="G116" s="22">
        <f t="shared" si="6"/>
        <v>0</v>
      </c>
      <c r="H116" s="45"/>
      <c r="I116" s="42">
        <f t="shared" si="7"/>
        <v>0</v>
      </c>
      <c r="J116" s="30">
        <f t="shared" si="9"/>
        <v>0</v>
      </c>
      <c r="K116" s="214"/>
      <c r="L116" s="27">
        <f t="shared" si="8"/>
        <v>0</v>
      </c>
    </row>
    <row r="117" spans="1:12" ht="15" customHeight="1" x14ac:dyDescent="0.45">
      <c r="A117" s="294"/>
      <c r="B117" s="5" t="s">
        <v>8</v>
      </c>
      <c r="C117" s="2">
        <v>403</v>
      </c>
      <c r="D117" s="1">
        <v>0</v>
      </c>
      <c r="E117" s="1">
        <v>0</v>
      </c>
      <c r="F117" s="41">
        <f t="shared" si="10"/>
        <v>0</v>
      </c>
      <c r="G117" s="22">
        <f t="shared" si="6"/>
        <v>0</v>
      </c>
      <c r="H117" s="45"/>
      <c r="I117" s="42">
        <f t="shared" si="7"/>
        <v>0</v>
      </c>
      <c r="J117" s="30">
        <f t="shared" si="9"/>
        <v>0</v>
      </c>
      <c r="K117" s="214"/>
      <c r="L117" s="27">
        <f t="shared" si="8"/>
        <v>0</v>
      </c>
    </row>
    <row r="118" spans="1:12" ht="15" customHeight="1" x14ac:dyDescent="0.45">
      <c r="A118" s="294"/>
      <c r="B118" s="5" t="s">
        <v>8</v>
      </c>
      <c r="C118" s="2">
        <v>404</v>
      </c>
      <c r="D118" s="1">
        <v>0</v>
      </c>
      <c r="E118" s="1">
        <v>0</v>
      </c>
      <c r="F118" s="41">
        <f t="shared" si="10"/>
        <v>0</v>
      </c>
      <c r="G118" s="22">
        <f t="shared" si="6"/>
        <v>0</v>
      </c>
      <c r="H118" s="45"/>
      <c r="I118" s="42">
        <f t="shared" si="7"/>
        <v>0</v>
      </c>
      <c r="J118" s="30">
        <f t="shared" si="9"/>
        <v>0</v>
      </c>
      <c r="K118" s="214"/>
      <c r="L118" s="27">
        <f t="shared" si="8"/>
        <v>0</v>
      </c>
    </row>
    <row r="119" spans="1:12" ht="15" customHeight="1" x14ac:dyDescent="0.45">
      <c r="A119" s="294"/>
      <c r="B119" s="5" t="s">
        <v>8</v>
      </c>
      <c r="C119" s="2">
        <v>501</v>
      </c>
      <c r="D119" s="1">
        <v>0</v>
      </c>
      <c r="E119" s="1">
        <v>0</v>
      </c>
      <c r="F119" s="41">
        <f t="shared" si="10"/>
        <v>0</v>
      </c>
      <c r="G119" s="22">
        <f t="shared" si="6"/>
        <v>0</v>
      </c>
      <c r="H119" s="45"/>
      <c r="I119" s="42">
        <f t="shared" si="7"/>
        <v>0</v>
      </c>
      <c r="J119" s="30">
        <f t="shared" si="9"/>
        <v>0</v>
      </c>
      <c r="K119" s="214"/>
      <c r="L119" s="27">
        <f t="shared" si="8"/>
        <v>0</v>
      </c>
    </row>
    <row r="120" spans="1:12" ht="15" customHeight="1" x14ac:dyDescent="0.45">
      <c r="A120" s="294"/>
      <c r="B120" s="5" t="s">
        <v>8</v>
      </c>
      <c r="C120" s="2">
        <v>502</v>
      </c>
      <c r="D120" s="1">
        <v>0</v>
      </c>
      <c r="E120" s="1">
        <v>0</v>
      </c>
      <c r="F120" s="41">
        <f t="shared" si="10"/>
        <v>0</v>
      </c>
      <c r="G120" s="22">
        <f t="shared" si="6"/>
        <v>0</v>
      </c>
      <c r="H120" s="45"/>
      <c r="I120" s="42">
        <f t="shared" si="7"/>
        <v>0</v>
      </c>
      <c r="J120" s="30">
        <f t="shared" si="9"/>
        <v>0</v>
      </c>
      <c r="K120" s="214"/>
      <c r="L120" s="27">
        <f t="shared" si="8"/>
        <v>0</v>
      </c>
    </row>
    <row r="121" spans="1:12" ht="15" customHeight="1" x14ac:dyDescent="0.45">
      <c r="A121" s="294"/>
      <c r="B121" s="5" t="s">
        <v>8</v>
      </c>
      <c r="C121" s="2">
        <v>503</v>
      </c>
      <c r="D121" s="1">
        <v>0</v>
      </c>
      <c r="E121" s="1">
        <v>0</v>
      </c>
      <c r="F121" s="41">
        <f t="shared" si="10"/>
        <v>0</v>
      </c>
      <c r="G121" s="22">
        <f t="shared" si="6"/>
        <v>0</v>
      </c>
      <c r="H121" s="45"/>
      <c r="I121" s="42">
        <f t="shared" si="7"/>
        <v>0</v>
      </c>
      <c r="J121" s="30">
        <f t="shared" si="9"/>
        <v>0</v>
      </c>
      <c r="K121" s="214"/>
      <c r="L121" s="27">
        <f t="shared" si="8"/>
        <v>0</v>
      </c>
    </row>
    <row r="122" spans="1:12" ht="15.75" customHeight="1" x14ac:dyDescent="0.45">
      <c r="A122" s="294"/>
      <c r="B122" s="5" t="s">
        <v>8</v>
      </c>
      <c r="C122" s="2">
        <v>504</v>
      </c>
      <c r="D122" s="1">
        <v>0</v>
      </c>
      <c r="E122" s="1">
        <v>0</v>
      </c>
      <c r="F122" s="41">
        <f t="shared" si="10"/>
        <v>0</v>
      </c>
      <c r="G122" s="22">
        <f t="shared" si="6"/>
        <v>0</v>
      </c>
      <c r="H122" s="45"/>
      <c r="I122" s="42">
        <f t="shared" si="7"/>
        <v>0</v>
      </c>
      <c r="J122" s="30">
        <f t="shared" si="9"/>
        <v>0</v>
      </c>
      <c r="K122" s="214"/>
      <c r="L122" s="27">
        <f t="shared" si="8"/>
        <v>0</v>
      </c>
    </row>
    <row r="123" spans="1:12" ht="15" customHeight="1" x14ac:dyDescent="0.45">
      <c r="A123" s="293"/>
      <c r="B123" s="5" t="s">
        <v>9</v>
      </c>
      <c r="C123" s="2">
        <v>101</v>
      </c>
      <c r="D123" s="1">
        <v>0</v>
      </c>
      <c r="E123" s="1">
        <v>0</v>
      </c>
      <c r="F123" s="41">
        <f t="shared" si="10"/>
        <v>0</v>
      </c>
      <c r="G123" s="22">
        <f t="shared" si="6"/>
        <v>0</v>
      </c>
      <c r="H123" s="45"/>
      <c r="I123" s="42">
        <f t="shared" si="7"/>
        <v>0</v>
      </c>
      <c r="J123" s="30">
        <f t="shared" si="9"/>
        <v>0</v>
      </c>
      <c r="K123" s="214"/>
      <c r="L123" s="27">
        <f t="shared" si="8"/>
        <v>0</v>
      </c>
    </row>
    <row r="124" spans="1:12" ht="15" customHeight="1" x14ac:dyDescent="0.45">
      <c r="A124" s="293"/>
      <c r="B124" s="163" t="s">
        <v>9</v>
      </c>
      <c r="C124" s="2">
        <v>102</v>
      </c>
      <c r="D124" s="1">
        <v>0</v>
      </c>
      <c r="E124" s="1">
        <v>0</v>
      </c>
      <c r="F124" s="41">
        <f>(E124-D124)*0.01</f>
        <v>0</v>
      </c>
      <c r="G124" s="22">
        <f>MMULT($G$1,1/$F$183)*F124</f>
        <v>0</v>
      </c>
      <c r="H124" s="45"/>
      <c r="I124" s="42">
        <f t="shared" si="7"/>
        <v>0</v>
      </c>
      <c r="J124" s="30">
        <f t="shared" si="9"/>
        <v>0</v>
      </c>
      <c r="K124" s="214"/>
      <c r="L124" s="27">
        <f t="shared" si="8"/>
        <v>0</v>
      </c>
    </row>
    <row r="125" spans="1:12" ht="15" customHeight="1" x14ac:dyDescent="0.45">
      <c r="A125" s="293"/>
      <c r="B125" s="5" t="s">
        <v>9</v>
      </c>
      <c r="C125" s="2">
        <v>103</v>
      </c>
      <c r="D125" s="1">
        <v>0</v>
      </c>
      <c r="E125" s="1">
        <v>0</v>
      </c>
      <c r="F125" s="41">
        <f t="shared" ref="F125:F182" si="11">(E125-D125)*$N$1</f>
        <v>0</v>
      </c>
      <c r="G125" s="22">
        <f t="shared" si="6"/>
        <v>0</v>
      </c>
      <c r="H125" s="45"/>
      <c r="I125" s="42">
        <f t="shared" si="7"/>
        <v>0</v>
      </c>
      <c r="J125" s="30">
        <f t="shared" si="9"/>
        <v>0</v>
      </c>
      <c r="K125" s="214"/>
      <c r="L125" s="27">
        <f t="shared" si="8"/>
        <v>0</v>
      </c>
    </row>
    <row r="126" spans="1:12" ht="15" customHeight="1" x14ac:dyDescent="0.45">
      <c r="A126" s="293"/>
      <c r="B126" s="5" t="s">
        <v>9</v>
      </c>
      <c r="C126" s="2">
        <v>104</v>
      </c>
      <c r="D126" s="1">
        <v>0</v>
      </c>
      <c r="E126" s="1">
        <v>0</v>
      </c>
      <c r="F126" s="41">
        <f>(E126-D126)*$N$1</f>
        <v>0</v>
      </c>
      <c r="G126" s="22">
        <f t="shared" si="6"/>
        <v>0</v>
      </c>
      <c r="H126" s="45"/>
      <c r="I126" s="42">
        <f t="shared" si="7"/>
        <v>0</v>
      </c>
      <c r="J126" s="30">
        <f t="shared" si="9"/>
        <v>0</v>
      </c>
      <c r="K126" s="214"/>
      <c r="L126" s="27">
        <f t="shared" si="8"/>
        <v>0</v>
      </c>
    </row>
    <row r="127" spans="1:12" ht="15" customHeight="1" x14ac:dyDescent="0.45">
      <c r="A127" s="293"/>
      <c r="B127" s="5" t="s">
        <v>9</v>
      </c>
      <c r="C127" s="2">
        <v>201</v>
      </c>
      <c r="D127" s="1">
        <v>0</v>
      </c>
      <c r="E127" s="1">
        <v>0</v>
      </c>
      <c r="F127" s="41">
        <f t="shared" si="11"/>
        <v>0</v>
      </c>
      <c r="G127" s="22">
        <f t="shared" si="6"/>
        <v>0</v>
      </c>
      <c r="H127" s="45"/>
      <c r="I127" s="42">
        <f t="shared" si="7"/>
        <v>0</v>
      </c>
      <c r="J127" s="30">
        <f t="shared" si="9"/>
        <v>0</v>
      </c>
      <c r="K127" s="214"/>
      <c r="L127" s="27">
        <f t="shared" si="8"/>
        <v>0</v>
      </c>
    </row>
    <row r="128" spans="1:12" ht="15" customHeight="1" x14ac:dyDescent="0.45">
      <c r="A128" s="293"/>
      <c r="B128" s="5" t="s">
        <v>9</v>
      </c>
      <c r="C128" s="2">
        <v>202</v>
      </c>
      <c r="D128" s="1">
        <v>0</v>
      </c>
      <c r="E128" s="1">
        <v>0</v>
      </c>
      <c r="F128" s="41">
        <f t="shared" si="11"/>
        <v>0</v>
      </c>
      <c r="G128" s="22">
        <f>MMULT($G$1,1/$F$183)*F128</f>
        <v>0</v>
      </c>
      <c r="H128" s="45"/>
      <c r="I128" s="42">
        <f t="shared" si="7"/>
        <v>0</v>
      </c>
      <c r="J128" s="30">
        <f t="shared" si="9"/>
        <v>0</v>
      </c>
      <c r="K128" s="214"/>
      <c r="L128" s="27">
        <f t="shared" si="8"/>
        <v>0</v>
      </c>
    </row>
    <row r="129" spans="1:12" ht="15" customHeight="1" x14ac:dyDescent="0.45">
      <c r="A129" s="293"/>
      <c r="B129" s="5" t="s">
        <v>9</v>
      </c>
      <c r="C129" s="2">
        <v>203</v>
      </c>
      <c r="D129" s="1">
        <v>0</v>
      </c>
      <c r="E129" s="1">
        <v>0</v>
      </c>
      <c r="F129" s="41">
        <f t="shared" si="11"/>
        <v>0</v>
      </c>
      <c r="G129" s="22">
        <f>MMULT($G$1,1/$F$183)*F129</f>
        <v>0</v>
      </c>
      <c r="H129" s="45"/>
      <c r="I129" s="42">
        <f t="shared" si="7"/>
        <v>0</v>
      </c>
      <c r="J129" s="30">
        <f t="shared" si="9"/>
        <v>0</v>
      </c>
      <c r="K129" s="214"/>
      <c r="L129" s="27">
        <f t="shared" si="8"/>
        <v>0</v>
      </c>
    </row>
    <row r="130" spans="1:12" ht="15" customHeight="1" x14ac:dyDescent="0.45">
      <c r="A130" s="293"/>
      <c r="B130" s="5" t="s">
        <v>9</v>
      </c>
      <c r="C130" s="2">
        <v>204</v>
      </c>
      <c r="D130" s="1">
        <v>0</v>
      </c>
      <c r="E130" s="1">
        <v>0</v>
      </c>
      <c r="F130" s="41">
        <f t="shared" si="11"/>
        <v>0</v>
      </c>
      <c r="G130" s="22">
        <f>MMULT($G$1,1/$F$183)*F130</f>
        <v>0</v>
      </c>
      <c r="H130" s="45"/>
      <c r="I130" s="42">
        <f t="shared" si="7"/>
        <v>0</v>
      </c>
      <c r="J130" s="30">
        <f t="shared" si="9"/>
        <v>0</v>
      </c>
      <c r="K130" s="214"/>
      <c r="L130" s="27">
        <f t="shared" si="8"/>
        <v>0</v>
      </c>
    </row>
    <row r="131" spans="1:12" ht="15" customHeight="1" x14ac:dyDescent="0.45">
      <c r="A131" s="293"/>
      <c r="B131" s="5" t="s">
        <v>9</v>
      </c>
      <c r="C131" s="2">
        <v>301</v>
      </c>
      <c r="D131" s="1">
        <v>0</v>
      </c>
      <c r="E131" s="1">
        <v>0</v>
      </c>
      <c r="F131" s="41">
        <f t="shared" si="11"/>
        <v>0</v>
      </c>
      <c r="G131" s="22">
        <f>MMULT($G$1,1/$F$183)*F131</f>
        <v>0</v>
      </c>
      <c r="H131" s="45"/>
      <c r="I131" s="42">
        <f t="shared" si="7"/>
        <v>0</v>
      </c>
      <c r="J131" s="30">
        <f t="shared" si="9"/>
        <v>0</v>
      </c>
      <c r="K131" s="214"/>
      <c r="L131" s="27">
        <f t="shared" si="8"/>
        <v>0</v>
      </c>
    </row>
    <row r="132" spans="1:12" ht="15" customHeight="1" x14ac:dyDescent="0.45">
      <c r="A132" s="293"/>
      <c r="B132" s="5" t="s">
        <v>9</v>
      </c>
      <c r="C132" s="2">
        <v>302</v>
      </c>
      <c r="D132" s="1">
        <v>0</v>
      </c>
      <c r="E132" s="1">
        <v>0</v>
      </c>
      <c r="F132" s="41">
        <f t="shared" si="11"/>
        <v>0</v>
      </c>
      <c r="G132" s="22">
        <f t="shared" ref="G132:G182" si="12">MMULT($G$1,1/$F$183)*F132</f>
        <v>0</v>
      </c>
      <c r="H132" s="45"/>
      <c r="I132" s="42">
        <f t="shared" ref="I132:I182" si="13">SUM(G132,H132)</f>
        <v>0</v>
      </c>
      <c r="J132" s="30">
        <f t="shared" si="9"/>
        <v>0</v>
      </c>
      <c r="K132" s="255"/>
      <c r="L132" s="27">
        <f t="shared" ref="L132:L182" si="14">SUM(I132,J132,K132)</f>
        <v>0</v>
      </c>
    </row>
    <row r="133" spans="1:12" ht="15" customHeight="1" x14ac:dyDescent="0.45">
      <c r="A133" s="293"/>
      <c r="B133" s="5" t="s">
        <v>9</v>
      </c>
      <c r="C133" s="2">
        <v>303</v>
      </c>
      <c r="D133" s="1">
        <v>0</v>
      </c>
      <c r="E133" s="1">
        <v>0</v>
      </c>
      <c r="F133" s="41">
        <f t="shared" si="11"/>
        <v>0</v>
      </c>
      <c r="G133" s="22">
        <f t="shared" si="12"/>
        <v>0</v>
      </c>
      <c r="H133" s="45"/>
      <c r="I133" s="42">
        <f t="shared" si="13"/>
        <v>0</v>
      </c>
      <c r="J133" s="30">
        <f t="shared" ref="J133:J182" si="15">SUM($J$3)</f>
        <v>0</v>
      </c>
      <c r="K133" s="214"/>
      <c r="L133" s="27">
        <f t="shared" si="14"/>
        <v>0</v>
      </c>
    </row>
    <row r="134" spans="1:12" ht="15" customHeight="1" x14ac:dyDescent="0.45">
      <c r="A134" s="293"/>
      <c r="B134" s="5" t="s">
        <v>9</v>
      </c>
      <c r="C134" s="2">
        <v>304</v>
      </c>
      <c r="D134" s="1">
        <v>0</v>
      </c>
      <c r="E134" s="1">
        <v>0</v>
      </c>
      <c r="F134" s="41">
        <f t="shared" si="11"/>
        <v>0</v>
      </c>
      <c r="G134" s="22">
        <f t="shared" si="12"/>
        <v>0</v>
      </c>
      <c r="H134" s="45"/>
      <c r="I134" s="42">
        <f t="shared" si="13"/>
        <v>0</v>
      </c>
      <c r="J134" s="30">
        <f t="shared" si="15"/>
        <v>0</v>
      </c>
      <c r="K134" s="214"/>
      <c r="L134" s="27">
        <f t="shared" si="14"/>
        <v>0</v>
      </c>
    </row>
    <row r="135" spans="1:12" ht="15" customHeight="1" x14ac:dyDescent="0.45">
      <c r="A135" s="293"/>
      <c r="B135" s="5" t="s">
        <v>9</v>
      </c>
      <c r="C135" s="2">
        <v>401</v>
      </c>
      <c r="D135" s="1">
        <v>0</v>
      </c>
      <c r="E135" s="1">
        <v>0</v>
      </c>
      <c r="F135" s="41">
        <f t="shared" si="11"/>
        <v>0</v>
      </c>
      <c r="G135" s="22">
        <f t="shared" si="12"/>
        <v>0</v>
      </c>
      <c r="H135" s="45"/>
      <c r="I135" s="42">
        <f t="shared" si="13"/>
        <v>0</v>
      </c>
      <c r="J135" s="30">
        <f t="shared" si="15"/>
        <v>0</v>
      </c>
      <c r="K135" s="214"/>
      <c r="L135" s="27">
        <f t="shared" si="14"/>
        <v>0</v>
      </c>
    </row>
    <row r="136" spans="1:12" ht="15" customHeight="1" x14ac:dyDescent="0.45">
      <c r="A136" s="293"/>
      <c r="B136" s="5" t="s">
        <v>9</v>
      </c>
      <c r="C136" s="2">
        <v>402</v>
      </c>
      <c r="D136" s="1">
        <v>0</v>
      </c>
      <c r="E136" s="1">
        <v>0</v>
      </c>
      <c r="F136" s="41">
        <f t="shared" si="11"/>
        <v>0</v>
      </c>
      <c r="G136" s="22">
        <f t="shared" si="12"/>
        <v>0</v>
      </c>
      <c r="H136" s="45"/>
      <c r="I136" s="42">
        <f t="shared" si="13"/>
        <v>0</v>
      </c>
      <c r="J136" s="30">
        <f t="shared" si="15"/>
        <v>0</v>
      </c>
      <c r="K136" s="214"/>
      <c r="L136" s="27">
        <f t="shared" si="14"/>
        <v>0</v>
      </c>
    </row>
    <row r="137" spans="1:12" ht="15" customHeight="1" x14ac:dyDescent="0.45">
      <c r="A137" s="293"/>
      <c r="B137" s="5" t="s">
        <v>9</v>
      </c>
      <c r="C137" s="2">
        <v>403</v>
      </c>
      <c r="D137" s="1">
        <v>0</v>
      </c>
      <c r="E137" s="1">
        <v>0</v>
      </c>
      <c r="F137" s="41">
        <f t="shared" si="11"/>
        <v>0</v>
      </c>
      <c r="G137" s="22">
        <f t="shared" si="12"/>
        <v>0</v>
      </c>
      <c r="H137" s="45"/>
      <c r="I137" s="42">
        <f t="shared" si="13"/>
        <v>0</v>
      </c>
      <c r="J137" s="30">
        <f t="shared" si="15"/>
        <v>0</v>
      </c>
      <c r="K137" s="214"/>
      <c r="L137" s="27">
        <f t="shared" si="14"/>
        <v>0</v>
      </c>
    </row>
    <row r="138" spans="1:12" ht="15" customHeight="1" x14ac:dyDescent="0.45">
      <c r="A138" s="293"/>
      <c r="B138" s="5" t="s">
        <v>9</v>
      </c>
      <c r="C138" s="2">
        <v>404</v>
      </c>
      <c r="D138" s="1">
        <v>0</v>
      </c>
      <c r="E138" s="1">
        <v>0</v>
      </c>
      <c r="F138" s="41">
        <f t="shared" si="11"/>
        <v>0</v>
      </c>
      <c r="G138" s="22">
        <f t="shared" si="12"/>
        <v>0</v>
      </c>
      <c r="H138" s="45"/>
      <c r="I138" s="42">
        <f t="shared" si="13"/>
        <v>0</v>
      </c>
      <c r="J138" s="30">
        <f t="shared" si="15"/>
        <v>0</v>
      </c>
      <c r="K138" s="214"/>
      <c r="L138" s="27">
        <f t="shared" si="14"/>
        <v>0</v>
      </c>
    </row>
    <row r="139" spans="1:12" ht="15" customHeight="1" x14ac:dyDescent="0.45">
      <c r="A139" s="293"/>
      <c r="B139" s="5" t="s">
        <v>9</v>
      </c>
      <c r="C139" s="2">
        <v>501</v>
      </c>
      <c r="D139" s="1">
        <v>0</v>
      </c>
      <c r="E139" s="1">
        <v>0</v>
      </c>
      <c r="F139" s="41">
        <f t="shared" si="11"/>
        <v>0</v>
      </c>
      <c r="G139" s="22">
        <f t="shared" si="12"/>
        <v>0</v>
      </c>
      <c r="H139" s="45"/>
      <c r="I139" s="42">
        <f t="shared" si="13"/>
        <v>0</v>
      </c>
      <c r="J139" s="30">
        <f t="shared" si="15"/>
        <v>0</v>
      </c>
      <c r="K139" s="214"/>
      <c r="L139" s="27">
        <f t="shared" si="14"/>
        <v>0</v>
      </c>
    </row>
    <row r="140" spans="1:12" ht="15" customHeight="1" x14ac:dyDescent="0.45">
      <c r="A140" s="293"/>
      <c r="B140" s="5" t="s">
        <v>9</v>
      </c>
      <c r="C140" s="2">
        <v>502</v>
      </c>
      <c r="D140" s="1">
        <v>0</v>
      </c>
      <c r="E140" s="1">
        <v>0</v>
      </c>
      <c r="F140" s="41">
        <f t="shared" si="11"/>
        <v>0</v>
      </c>
      <c r="G140" s="22">
        <f t="shared" si="12"/>
        <v>0</v>
      </c>
      <c r="H140" s="45"/>
      <c r="I140" s="42">
        <f t="shared" si="13"/>
        <v>0</v>
      </c>
      <c r="J140" s="30">
        <f t="shared" si="15"/>
        <v>0</v>
      </c>
      <c r="K140" s="214"/>
      <c r="L140" s="27">
        <f t="shared" si="14"/>
        <v>0</v>
      </c>
    </row>
    <row r="141" spans="1:12" ht="15" customHeight="1" x14ac:dyDescent="0.45">
      <c r="A141" s="293"/>
      <c r="B141" s="5" t="s">
        <v>9</v>
      </c>
      <c r="C141" s="2">
        <v>503</v>
      </c>
      <c r="D141" s="1">
        <v>0</v>
      </c>
      <c r="E141" s="1">
        <v>0</v>
      </c>
      <c r="F141" s="41">
        <f t="shared" si="11"/>
        <v>0</v>
      </c>
      <c r="G141" s="22">
        <f t="shared" si="12"/>
        <v>0</v>
      </c>
      <c r="H141" s="45"/>
      <c r="I141" s="42">
        <f t="shared" si="13"/>
        <v>0</v>
      </c>
      <c r="J141" s="30">
        <f t="shared" si="15"/>
        <v>0</v>
      </c>
      <c r="K141" s="214"/>
      <c r="L141" s="27">
        <f>SUM(I141,J141,K141)</f>
        <v>0</v>
      </c>
    </row>
    <row r="142" spans="1:12" ht="15.75" customHeight="1" x14ac:dyDescent="0.45">
      <c r="A142" s="293"/>
      <c r="B142" s="5" t="s">
        <v>9</v>
      </c>
      <c r="C142" s="2">
        <v>504</v>
      </c>
      <c r="D142" s="1">
        <v>0</v>
      </c>
      <c r="E142" s="1">
        <v>0</v>
      </c>
      <c r="F142" s="41">
        <f t="shared" si="11"/>
        <v>0</v>
      </c>
      <c r="G142" s="22">
        <f t="shared" si="12"/>
        <v>0</v>
      </c>
      <c r="H142" s="45"/>
      <c r="I142" s="42">
        <f t="shared" si="13"/>
        <v>0</v>
      </c>
      <c r="J142" s="30">
        <f t="shared" si="15"/>
        <v>0</v>
      </c>
      <c r="K142" s="214"/>
      <c r="L142" s="27">
        <f t="shared" si="14"/>
        <v>0</v>
      </c>
    </row>
    <row r="143" spans="1:12" x14ac:dyDescent="0.45">
      <c r="A143" s="294"/>
      <c r="B143" s="5" t="s">
        <v>10</v>
      </c>
      <c r="C143" s="2">
        <v>101</v>
      </c>
      <c r="D143" s="1">
        <v>0</v>
      </c>
      <c r="E143" s="1">
        <v>0</v>
      </c>
      <c r="F143" s="41">
        <f t="shared" si="11"/>
        <v>0</v>
      </c>
      <c r="G143" s="22">
        <f t="shared" si="12"/>
        <v>0</v>
      </c>
      <c r="H143" s="45"/>
      <c r="I143" s="42">
        <f t="shared" si="13"/>
        <v>0</v>
      </c>
      <c r="J143" s="30">
        <f t="shared" si="15"/>
        <v>0</v>
      </c>
      <c r="K143" s="214"/>
      <c r="L143" s="27">
        <f t="shared" si="14"/>
        <v>0</v>
      </c>
    </row>
    <row r="144" spans="1:12" x14ac:dyDescent="0.45">
      <c r="A144" s="294"/>
      <c r="B144" s="5" t="s">
        <v>10</v>
      </c>
      <c r="C144" s="2">
        <v>102</v>
      </c>
      <c r="D144" s="1">
        <v>0</v>
      </c>
      <c r="E144" s="1">
        <v>0</v>
      </c>
      <c r="F144" s="41">
        <f t="shared" si="11"/>
        <v>0</v>
      </c>
      <c r="G144" s="22">
        <f t="shared" si="12"/>
        <v>0</v>
      </c>
      <c r="H144" s="45"/>
      <c r="I144" s="42">
        <f t="shared" si="13"/>
        <v>0</v>
      </c>
      <c r="J144" s="30">
        <f t="shared" si="15"/>
        <v>0</v>
      </c>
      <c r="K144" s="214"/>
      <c r="L144" s="27">
        <f t="shared" si="14"/>
        <v>0</v>
      </c>
    </row>
    <row r="145" spans="1:12" x14ac:dyDescent="0.45">
      <c r="A145" s="294"/>
      <c r="B145" s="5" t="s">
        <v>10</v>
      </c>
      <c r="C145" s="2">
        <v>103</v>
      </c>
      <c r="D145" s="1">
        <v>0</v>
      </c>
      <c r="E145" s="1">
        <v>0</v>
      </c>
      <c r="F145" s="41">
        <f t="shared" si="11"/>
        <v>0</v>
      </c>
      <c r="G145" s="22">
        <f t="shared" si="12"/>
        <v>0</v>
      </c>
      <c r="H145" s="45"/>
      <c r="I145" s="42">
        <f t="shared" si="13"/>
        <v>0</v>
      </c>
      <c r="J145" s="30">
        <f t="shared" si="15"/>
        <v>0</v>
      </c>
      <c r="K145" s="214"/>
      <c r="L145" s="27">
        <f t="shared" si="14"/>
        <v>0</v>
      </c>
    </row>
    <row r="146" spans="1:12" x14ac:dyDescent="0.45">
      <c r="A146" s="294"/>
      <c r="B146" s="5" t="s">
        <v>10</v>
      </c>
      <c r="C146" s="2">
        <v>104</v>
      </c>
      <c r="D146" s="1">
        <v>0</v>
      </c>
      <c r="E146" s="1">
        <v>0</v>
      </c>
      <c r="F146" s="41">
        <f t="shared" si="11"/>
        <v>0</v>
      </c>
      <c r="G146" s="22">
        <f t="shared" si="12"/>
        <v>0</v>
      </c>
      <c r="H146" s="45"/>
      <c r="I146" s="42">
        <f t="shared" si="13"/>
        <v>0</v>
      </c>
      <c r="J146" s="30">
        <f t="shared" si="15"/>
        <v>0</v>
      </c>
      <c r="K146" s="214"/>
      <c r="L146" s="27">
        <f t="shared" si="14"/>
        <v>0</v>
      </c>
    </row>
    <row r="147" spans="1:12" x14ac:dyDescent="0.45">
      <c r="A147" s="294"/>
      <c r="B147" s="5" t="s">
        <v>10</v>
      </c>
      <c r="C147" s="2">
        <v>201</v>
      </c>
      <c r="D147" s="1">
        <v>0</v>
      </c>
      <c r="E147" s="1">
        <v>0</v>
      </c>
      <c r="F147" s="41">
        <f t="shared" si="11"/>
        <v>0</v>
      </c>
      <c r="G147" s="22">
        <f t="shared" si="12"/>
        <v>0</v>
      </c>
      <c r="H147" s="45"/>
      <c r="I147" s="42">
        <f t="shared" si="13"/>
        <v>0</v>
      </c>
      <c r="J147" s="30">
        <f t="shared" si="15"/>
        <v>0</v>
      </c>
      <c r="K147" s="214"/>
      <c r="L147" s="27">
        <f t="shared" si="14"/>
        <v>0</v>
      </c>
    </row>
    <row r="148" spans="1:12" x14ac:dyDescent="0.45">
      <c r="A148" s="294"/>
      <c r="B148" s="5" t="s">
        <v>10</v>
      </c>
      <c r="C148" s="2">
        <v>202</v>
      </c>
      <c r="D148" s="1">
        <v>0</v>
      </c>
      <c r="E148" s="1">
        <v>0</v>
      </c>
      <c r="F148" s="41">
        <f t="shared" si="11"/>
        <v>0</v>
      </c>
      <c r="G148" s="22">
        <f t="shared" si="12"/>
        <v>0</v>
      </c>
      <c r="H148" s="45"/>
      <c r="I148" s="42">
        <f t="shared" si="13"/>
        <v>0</v>
      </c>
      <c r="J148" s="30">
        <f t="shared" si="15"/>
        <v>0</v>
      </c>
      <c r="K148" s="214"/>
      <c r="L148" s="27">
        <f t="shared" si="14"/>
        <v>0</v>
      </c>
    </row>
    <row r="149" spans="1:12" x14ac:dyDescent="0.45">
      <c r="A149" s="294"/>
      <c r="B149" s="5" t="s">
        <v>10</v>
      </c>
      <c r="C149" s="2">
        <v>203</v>
      </c>
      <c r="D149" s="1">
        <v>0</v>
      </c>
      <c r="E149" s="1">
        <v>0</v>
      </c>
      <c r="F149" s="41">
        <f t="shared" si="11"/>
        <v>0</v>
      </c>
      <c r="G149" s="22">
        <f t="shared" si="12"/>
        <v>0</v>
      </c>
      <c r="H149" s="45"/>
      <c r="I149" s="42">
        <f t="shared" si="13"/>
        <v>0</v>
      </c>
      <c r="J149" s="30">
        <f t="shared" si="15"/>
        <v>0</v>
      </c>
      <c r="K149" s="214"/>
      <c r="L149" s="27">
        <f t="shared" si="14"/>
        <v>0</v>
      </c>
    </row>
    <row r="150" spans="1:12" x14ac:dyDescent="0.45">
      <c r="A150" s="294"/>
      <c r="B150" s="5" t="s">
        <v>10</v>
      </c>
      <c r="C150" s="2">
        <v>204</v>
      </c>
      <c r="D150" s="1">
        <v>0</v>
      </c>
      <c r="E150" s="1">
        <v>0</v>
      </c>
      <c r="F150" s="41">
        <f t="shared" si="11"/>
        <v>0</v>
      </c>
      <c r="G150" s="22">
        <f t="shared" si="12"/>
        <v>0</v>
      </c>
      <c r="H150" s="45"/>
      <c r="I150" s="42">
        <f t="shared" si="13"/>
        <v>0</v>
      </c>
      <c r="J150" s="30">
        <f t="shared" si="15"/>
        <v>0</v>
      </c>
      <c r="K150" s="214"/>
      <c r="L150" s="27">
        <f t="shared" si="14"/>
        <v>0</v>
      </c>
    </row>
    <row r="151" spans="1:12" x14ac:dyDescent="0.45">
      <c r="A151" s="294"/>
      <c r="B151" s="5" t="s">
        <v>10</v>
      </c>
      <c r="C151" s="2">
        <v>301</v>
      </c>
      <c r="D151" s="1">
        <v>0</v>
      </c>
      <c r="E151" s="1">
        <v>0</v>
      </c>
      <c r="F151" s="41">
        <f t="shared" si="11"/>
        <v>0</v>
      </c>
      <c r="G151" s="22">
        <f t="shared" si="12"/>
        <v>0</v>
      </c>
      <c r="H151" s="45"/>
      <c r="I151" s="42">
        <f t="shared" si="13"/>
        <v>0</v>
      </c>
      <c r="J151" s="30">
        <f t="shared" si="15"/>
        <v>0</v>
      </c>
      <c r="K151" s="214"/>
      <c r="L151" s="27">
        <f t="shared" si="14"/>
        <v>0</v>
      </c>
    </row>
    <row r="152" spans="1:12" x14ac:dyDescent="0.45">
      <c r="A152" s="294"/>
      <c r="B152" s="5" t="s">
        <v>10</v>
      </c>
      <c r="C152" s="2">
        <v>302</v>
      </c>
      <c r="D152" s="1">
        <v>0</v>
      </c>
      <c r="E152" s="1">
        <v>0</v>
      </c>
      <c r="F152" s="41">
        <f t="shared" si="11"/>
        <v>0</v>
      </c>
      <c r="G152" s="22">
        <f t="shared" si="12"/>
        <v>0</v>
      </c>
      <c r="H152" s="45"/>
      <c r="I152" s="42">
        <f t="shared" si="13"/>
        <v>0</v>
      </c>
      <c r="J152" s="30">
        <f t="shared" si="15"/>
        <v>0</v>
      </c>
      <c r="K152" s="214"/>
      <c r="L152" s="27">
        <f t="shared" si="14"/>
        <v>0</v>
      </c>
    </row>
    <row r="153" spans="1:12" x14ac:dyDescent="0.45">
      <c r="A153" s="294"/>
      <c r="B153" s="5" t="s">
        <v>10</v>
      </c>
      <c r="C153" s="2">
        <v>303</v>
      </c>
      <c r="D153" s="1">
        <v>0</v>
      </c>
      <c r="E153" s="1">
        <v>0</v>
      </c>
      <c r="F153" s="41">
        <f t="shared" si="11"/>
        <v>0</v>
      </c>
      <c r="G153" s="22">
        <f t="shared" si="12"/>
        <v>0</v>
      </c>
      <c r="H153" s="45"/>
      <c r="I153" s="42">
        <f t="shared" si="13"/>
        <v>0</v>
      </c>
      <c r="J153" s="30">
        <f t="shared" si="15"/>
        <v>0</v>
      </c>
      <c r="K153" s="214"/>
      <c r="L153" s="27">
        <f>SUM(I153,J153,K153)</f>
        <v>0</v>
      </c>
    </row>
    <row r="154" spans="1:12" x14ac:dyDescent="0.45">
      <c r="A154" s="294"/>
      <c r="B154" s="5" t="s">
        <v>10</v>
      </c>
      <c r="C154" s="2">
        <v>304</v>
      </c>
      <c r="D154" s="1">
        <v>0</v>
      </c>
      <c r="E154" s="1">
        <v>0</v>
      </c>
      <c r="F154" s="41">
        <f t="shared" si="11"/>
        <v>0</v>
      </c>
      <c r="G154" s="22">
        <f t="shared" si="12"/>
        <v>0</v>
      </c>
      <c r="H154" s="45"/>
      <c r="I154" s="42">
        <f t="shared" si="13"/>
        <v>0</v>
      </c>
      <c r="J154" s="30">
        <f t="shared" si="15"/>
        <v>0</v>
      </c>
      <c r="K154" s="214"/>
      <c r="L154" s="27">
        <f t="shared" si="14"/>
        <v>0</v>
      </c>
    </row>
    <row r="155" spans="1:12" x14ac:dyDescent="0.45">
      <c r="A155" s="294"/>
      <c r="B155" s="5" t="s">
        <v>10</v>
      </c>
      <c r="C155" s="2">
        <v>401</v>
      </c>
      <c r="D155" s="1">
        <v>0</v>
      </c>
      <c r="E155" s="1">
        <v>0</v>
      </c>
      <c r="F155" s="41">
        <f t="shared" si="11"/>
        <v>0</v>
      </c>
      <c r="G155" s="22">
        <f t="shared" si="12"/>
        <v>0</v>
      </c>
      <c r="H155" s="45"/>
      <c r="I155" s="42">
        <f t="shared" si="13"/>
        <v>0</v>
      </c>
      <c r="J155" s="30">
        <f t="shared" si="15"/>
        <v>0</v>
      </c>
      <c r="K155" s="214"/>
      <c r="L155" s="27">
        <f t="shared" si="14"/>
        <v>0</v>
      </c>
    </row>
    <row r="156" spans="1:12" x14ac:dyDescent="0.45">
      <c r="A156" s="294"/>
      <c r="B156" s="5" t="s">
        <v>10</v>
      </c>
      <c r="C156" s="2">
        <v>402</v>
      </c>
      <c r="D156" s="1">
        <v>0</v>
      </c>
      <c r="E156" s="1">
        <v>0</v>
      </c>
      <c r="F156" s="41">
        <f t="shared" si="11"/>
        <v>0</v>
      </c>
      <c r="G156" s="22">
        <f t="shared" si="12"/>
        <v>0</v>
      </c>
      <c r="H156" s="45"/>
      <c r="I156" s="42">
        <f t="shared" si="13"/>
        <v>0</v>
      </c>
      <c r="J156" s="30">
        <f t="shared" si="15"/>
        <v>0</v>
      </c>
      <c r="K156" s="214"/>
      <c r="L156" s="27">
        <f t="shared" si="14"/>
        <v>0</v>
      </c>
    </row>
    <row r="157" spans="1:12" x14ac:dyDescent="0.45">
      <c r="A157" s="294"/>
      <c r="B157" s="5" t="s">
        <v>10</v>
      </c>
      <c r="C157" s="2">
        <v>403</v>
      </c>
      <c r="D157" s="1">
        <v>0</v>
      </c>
      <c r="E157" s="1">
        <v>0</v>
      </c>
      <c r="F157" s="41">
        <f t="shared" si="11"/>
        <v>0</v>
      </c>
      <c r="G157" s="22">
        <f t="shared" si="12"/>
        <v>0</v>
      </c>
      <c r="H157" s="45"/>
      <c r="I157" s="42">
        <f t="shared" si="13"/>
        <v>0</v>
      </c>
      <c r="J157" s="30">
        <f t="shared" si="15"/>
        <v>0</v>
      </c>
      <c r="K157" s="214"/>
      <c r="L157" s="27">
        <f t="shared" si="14"/>
        <v>0</v>
      </c>
    </row>
    <row r="158" spans="1:12" x14ac:dyDescent="0.45">
      <c r="A158" s="294"/>
      <c r="B158" s="5" t="s">
        <v>10</v>
      </c>
      <c r="C158" s="2">
        <v>404</v>
      </c>
      <c r="D158" s="1">
        <v>0</v>
      </c>
      <c r="E158" s="1">
        <v>0</v>
      </c>
      <c r="F158" s="41">
        <f t="shared" si="11"/>
        <v>0</v>
      </c>
      <c r="G158" s="22">
        <f t="shared" si="12"/>
        <v>0</v>
      </c>
      <c r="H158" s="45"/>
      <c r="I158" s="42">
        <f t="shared" si="13"/>
        <v>0</v>
      </c>
      <c r="J158" s="30">
        <f t="shared" si="15"/>
        <v>0</v>
      </c>
      <c r="K158" s="214"/>
      <c r="L158" s="27">
        <f>SUM(I158,J158,K158)</f>
        <v>0</v>
      </c>
    </row>
    <row r="159" spans="1:12" x14ac:dyDescent="0.45">
      <c r="A159" s="294"/>
      <c r="B159" s="5" t="s">
        <v>10</v>
      </c>
      <c r="C159" s="2">
        <v>501</v>
      </c>
      <c r="D159" s="1">
        <v>0</v>
      </c>
      <c r="E159" s="1">
        <v>0</v>
      </c>
      <c r="F159" s="41">
        <f>(E159-D159)*0.01</f>
        <v>0</v>
      </c>
      <c r="G159" s="22">
        <f t="shared" si="12"/>
        <v>0</v>
      </c>
      <c r="H159" s="45"/>
      <c r="I159" s="42">
        <f t="shared" si="13"/>
        <v>0</v>
      </c>
      <c r="J159" s="30">
        <f t="shared" si="15"/>
        <v>0</v>
      </c>
      <c r="K159" s="214"/>
      <c r="L159" s="27">
        <f>SUM(I159,J159,K159)</f>
        <v>0</v>
      </c>
    </row>
    <row r="160" spans="1:12" x14ac:dyDescent="0.45">
      <c r="A160" s="294"/>
      <c r="B160" s="5" t="s">
        <v>10</v>
      </c>
      <c r="C160" s="2">
        <v>502</v>
      </c>
      <c r="D160" s="1">
        <v>0</v>
      </c>
      <c r="E160" s="1">
        <v>0</v>
      </c>
      <c r="F160" s="41">
        <f t="shared" si="11"/>
        <v>0</v>
      </c>
      <c r="G160" s="22">
        <f t="shared" si="12"/>
        <v>0</v>
      </c>
      <c r="H160" s="45"/>
      <c r="I160" s="42">
        <f t="shared" si="13"/>
        <v>0</v>
      </c>
      <c r="J160" s="30">
        <f t="shared" si="15"/>
        <v>0</v>
      </c>
      <c r="K160" s="214"/>
      <c r="L160" s="27">
        <f t="shared" si="14"/>
        <v>0</v>
      </c>
    </row>
    <row r="161" spans="1:12" x14ac:dyDescent="0.45">
      <c r="A161" s="294"/>
      <c r="B161" s="5" t="s">
        <v>10</v>
      </c>
      <c r="C161" s="2">
        <v>503</v>
      </c>
      <c r="D161" s="1">
        <v>0</v>
      </c>
      <c r="E161" s="1">
        <v>0</v>
      </c>
      <c r="F161" s="41">
        <f t="shared" si="11"/>
        <v>0</v>
      </c>
      <c r="G161" s="22">
        <f t="shared" si="12"/>
        <v>0</v>
      </c>
      <c r="H161" s="45"/>
      <c r="I161" s="42">
        <f t="shared" si="13"/>
        <v>0</v>
      </c>
      <c r="J161" s="30">
        <f t="shared" si="15"/>
        <v>0</v>
      </c>
      <c r="K161" s="214"/>
      <c r="L161" s="27">
        <f t="shared" si="14"/>
        <v>0</v>
      </c>
    </row>
    <row r="162" spans="1:12" x14ac:dyDescent="0.45">
      <c r="A162" s="294"/>
      <c r="B162" s="5" t="s">
        <v>10</v>
      </c>
      <c r="C162" s="2">
        <v>504</v>
      </c>
      <c r="D162" s="1">
        <v>0</v>
      </c>
      <c r="E162" s="1">
        <v>0</v>
      </c>
      <c r="F162" s="41">
        <f t="shared" si="11"/>
        <v>0</v>
      </c>
      <c r="G162" s="22">
        <f t="shared" si="12"/>
        <v>0</v>
      </c>
      <c r="H162" s="45"/>
      <c r="I162" s="42">
        <f t="shared" si="13"/>
        <v>0</v>
      </c>
      <c r="J162" s="30">
        <f t="shared" si="15"/>
        <v>0</v>
      </c>
      <c r="K162" s="214"/>
      <c r="L162" s="27">
        <f t="shared" si="14"/>
        <v>0</v>
      </c>
    </row>
    <row r="163" spans="1:12" x14ac:dyDescent="0.45">
      <c r="A163" s="293"/>
      <c r="B163" s="5" t="s">
        <v>11</v>
      </c>
      <c r="C163" s="2">
        <v>101</v>
      </c>
      <c r="D163" s="1">
        <v>0</v>
      </c>
      <c r="E163" s="1">
        <v>0</v>
      </c>
      <c r="F163" s="41">
        <f t="shared" si="11"/>
        <v>0</v>
      </c>
      <c r="G163" s="22">
        <f t="shared" si="12"/>
        <v>0</v>
      </c>
      <c r="H163" s="45"/>
      <c r="I163" s="42">
        <f t="shared" si="13"/>
        <v>0</v>
      </c>
      <c r="J163" s="30">
        <f t="shared" si="15"/>
        <v>0</v>
      </c>
      <c r="K163" s="214"/>
      <c r="L163" s="27">
        <f t="shared" si="14"/>
        <v>0</v>
      </c>
    </row>
    <row r="164" spans="1:12" x14ac:dyDescent="0.45">
      <c r="A164" s="293"/>
      <c r="B164" s="5" t="s">
        <v>11</v>
      </c>
      <c r="C164" s="2">
        <v>102</v>
      </c>
      <c r="D164" s="1">
        <v>0</v>
      </c>
      <c r="E164" s="1">
        <v>0</v>
      </c>
      <c r="F164" s="41">
        <f t="shared" si="11"/>
        <v>0</v>
      </c>
      <c r="G164" s="22">
        <f t="shared" si="12"/>
        <v>0</v>
      </c>
      <c r="H164" s="45"/>
      <c r="I164" s="42">
        <f t="shared" si="13"/>
        <v>0</v>
      </c>
      <c r="J164" s="30">
        <f t="shared" si="15"/>
        <v>0</v>
      </c>
      <c r="K164" s="214"/>
      <c r="L164" s="27">
        <f t="shared" si="14"/>
        <v>0</v>
      </c>
    </row>
    <row r="165" spans="1:12" x14ac:dyDescent="0.45">
      <c r="A165" s="293"/>
      <c r="B165" s="5" t="s">
        <v>11</v>
      </c>
      <c r="C165" s="2">
        <v>103</v>
      </c>
      <c r="D165" s="1">
        <v>0</v>
      </c>
      <c r="E165" s="1">
        <v>0</v>
      </c>
      <c r="F165" s="41">
        <f t="shared" si="11"/>
        <v>0</v>
      </c>
      <c r="G165" s="22">
        <f t="shared" si="12"/>
        <v>0</v>
      </c>
      <c r="H165" s="45"/>
      <c r="I165" s="42">
        <f t="shared" si="13"/>
        <v>0</v>
      </c>
      <c r="J165" s="30">
        <f t="shared" si="15"/>
        <v>0</v>
      </c>
      <c r="K165" s="214"/>
      <c r="L165" s="27">
        <f t="shared" si="14"/>
        <v>0</v>
      </c>
    </row>
    <row r="166" spans="1:12" x14ac:dyDescent="0.45">
      <c r="A166" s="293"/>
      <c r="B166" s="5" t="s">
        <v>11</v>
      </c>
      <c r="C166" s="2">
        <v>104</v>
      </c>
      <c r="D166" s="1">
        <v>0</v>
      </c>
      <c r="E166" s="1">
        <v>0</v>
      </c>
      <c r="F166" s="41">
        <f t="shared" si="11"/>
        <v>0</v>
      </c>
      <c r="G166" s="22">
        <f t="shared" si="12"/>
        <v>0</v>
      </c>
      <c r="H166" s="45"/>
      <c r="I166" s="42">
        <f t="shared" si="13"/>
        <v>0</v>
      </c>
      <c r="J166" s="30">
        <f t="shared" si="15"/>
        <v>0</v>
      </c>
      <c r="K166" s="214"/>
      <c r="L166" s="27">
        <f t="shared" si="14"/>
        <v>0</v>
      </c>
    </row>
    <row r="167" spans="1:12" x14ac:dyDescent="0.45">
      <c r="A167" s="293"/>
      <c r="B167" s="5" t="s">
        <v>11</v>
      </c>
      <c r="C167" s="2">
        <v>201</v>
      </c>
      <c r="D167" s="1">
        <v>0</v>
      </c>
      <c r="E167" s="1">
        <v>0</v>
      </c>
      <c r="F167" s="41">
        <f t="shared" si="11"/>
        <v>0</v>
      </c>
      <c r="G167" s="22">
        <f t="shared" si="12"/>
        <v>0</v>
      </c>
      <c r="H167" s="45"/>
      <c r="I167" s="42">
        <f t="shared" si="13"/>
        <v>0</v>
      </c>
      <c r="J167" s="30">
        <f t="shared" si="15"/>
        <v>0</v>
      </c>
      <c r="K167" s="214"/>
      <c r="L167" s="27">
        <f t="shared" si="14"/>
        <v>0</v>
      </c>
    </row>
    <row r="168" spans="1:12" x14ac:dyDescent="0.45">
      <c r="A168" s="293"/>
      <c r="B168" s="5" t="s">
        <v>11</v>
      </c>
      <c r="C168" s="2">
        <v>202</v>
      </c>
      <c r="D168" s="1">
        <v>0</v>
      </c>
      <c r="E168" s="1">
        <v>0</v>
      </c>
      <c r="F168" s="41">
        <f t="shared" si="11"/>
        <v>0</v>
      </c>
      <c r="G168" s="22">
        <f t="shared" si="12"/>
        <v>0</v>
      </c>
      <c r="H168" s="45"/>
      <c r="I168" s="42">
        <f t="shared" si="13"/>
        <v>0</v>
      </c>
      <c r="J168" s="30">
        <f t="shared" si="15"/>
        <v>0</v>
      </c>
      <c r="K168" s="214"/>
      <c r="L168" s="27">
        <f t="shared" si="14"/>
        <v>0</v>
      </c>
    </row>
    <row r="169" spans="1:12" x14ac:dyDescent="0.45">
      <c r="A169" s="293"/>
      <c r="B169" s="5" t="s">
        <v>11</v>
      </c>
      <c r="C169" s="2">
        <v>203</v>
      </c>
      <c r="D169" s="1">
        <v>0</v>
      </c>
      <c r="E169" s="1">
        <v>0</v>
      </c>
      <c r="F169" s="41">
        <f t="shared" si="11"/>
        <v>0</v>
      </c>
      <c r="G169" s="22">
        <f t="shared" si="12"/>
        <v>0</v>
      </c>
      <c r="H169" s="45"/>
      <c r="I169" s="42">
        <f t="shared" si="13"/>
        <v>0</v>
      </c>
      <c r="J169" s="30">
        <f t="shared" si="15"/>
        <v>0</v>
      </c>
      <c r="K169" s="214"/>
      <c r="L169" s="27">
        <f t="shared" si="14"/>
        <v>0</v>
      </c>
    </row>
    <row r="170" spans="1:12" x14ac:dyDescent="0.45">
      <c r="A170" s="293"/>
      <c r="B170" s="5" t="s">
        <v>11</v>
      </c>
      <c r="C170" s="2">
        <v>204</v>
      </c>
      <c r="D170" s="1">
        <v>0</v>
      </c>
      <c r="E170" s="1">
        <v>0</v>
      </c>
      <c r="F170" s="41">
        <f t="shared" si="11"/>
        <v>0</v>
      </c>
      <c r="G170" s="22">
        <f t="shared" si="12"/>
        <v>0</v>
      </c>
      <c r="H170" s="45"/>
      <c r="I170" s="42">
        <f t="shared" si="13"/>
        <v>0</v>
      </c>
      <c r="J170" s="30">
        <f t="shared" si="15"/>
        <v>0</v>
      </c>
      <c r="K170" s="214"/>
      <c r="L170" s="27">
        <f t="shared" si="14"/>
        <v>0</v>
      </c>
    </row>
    <row r="171" spans="1:12" x14ac:dyDescent="0.45">
      <c r="A171" s="293"/>
      <c r="B171" s="5" t="s">
        <v>11</v>
      </c>
      <c r="C171" s="2">
        <v>301</v>
      </c>
      <c r="D171" s="1">
        <v>0</v>
      </c>
      <c r="E171" s="1">
        <v>0</v>
      </c>
      <c r="F171" s="41">
        <f t="shared" si="11"/>
        <v>0</v>
      </c>
      <c r="G171" s="22">
        <f t="shared" si="12"/>
        <v>0</v>
      </c>
      <c r="H171" s="45"/>
      <c r="I171" s="42">
        <f t="shared" si="13"/>
        <v>0</v>
      </c>
      <c r="J171" s="30">
        <f t="shared" si="15"/>
        <v>0</v>
      </c>
      <c r="K171" s="214"/>
      <c r="L171" s="27">
        <f t="shared" si="14"/>
        <v>0</v>
      </c>
    </row>
    <row r="172" spans="1:12" x14ac:dyDescent="0.45">
      <c r="A172" s="293"/>
      <c r="B172" s="5" t="s">
        <v>11</v>
      </c>
      <c r="C172" s="2">
        <v>302</v>
      </c>
      <c r="D172" s="1">
        <v>0</v>
      </c>
      <c r="E172" s="1">
        <v>0</v>
      </c>
      <c r="F172" s="41">
        <f t="shared" si="11"/>
        <v>0</v>
      </c>
      <c r="G172" s="22">
        <f t="shared" si="12"/>
        <v>0</v>
      </c>
      <c r="H172" s="45"/>
      <c r="I172" s="42">
        <f t="shared" si="13"/>
        <v>0</v>
      </c>
      <c r="J172" s="30">
        <f t="shared" si="15"/>
        <v>0</v>
      </c>
      <c r="K172" s="214"/>
      <c r="L172" s="27">
        <f t="shared" si="14"/>
        <v>0</v>
      </c>
    </row>
    <row r="173" spans="1:12" x14ac:dyDescent="0.45">
      <c r="A173" s="293"/>
      <c r="B173" s="5" t="s">
        <v>11</v>
      </c>
      <c r="C173" s="2">
        <v>303</v>
      </c>
      <c r="D173" s="1">
        <v>0</v>
      </c>
      <c r="E173" s="1">
        <v>0</v>
      </c>
      <c r="F173" s="41">
        <f t="shared" si="11"/>
        <v>0</v>
      </c>
      <c r="G173" s="22">
        <f t="shared" si="12"/>
        <v>0</v>
      </c>
      <c r="H173" s="45"/>
      <c r="I173" s="42">
        <f t="shared" si="13"/>
        <v>0</v>
      </c>
      <c r="J173" s="30">
        <f t="shared" si="15"/>
        <v>0</v>
      </c>
      <c r="K173" s="214"/>
      <c r="L173" s="27">
        <f t="shared" si="14"/>
        <v>0</v>
      </c>
    </row>
    <row r="174" spans="1:12" x14ac:dyDescent="0.45">
      <c r="A174" s="293"/>
      <c r="B174" s="5" t="s">
        <v>11</v>
      </c>
      <c r="C174" s="2">
        <v>304</v>
      </c>
      <c r="D174" s="1">
        <v>0</v>
      </c>
      <c r="E174" s="1">
        <v>0</v>
      </c>
      <c r="F174" s="41">
        <f t="shared" si="11"/>
        <v>0</v>
      </c>
      <c r="G174" s="22">
        <f t="shared" si="12"/>
        <v>0</v>
      </c>
      <c r="H174" s="45"/>
      <c r="I174" s="42">
        <f t="shared" si="13"/>
        <v>0</v>
      </c>
      <c r="J174" s="30">
        <f t="shared" si="15"/>
        <v>0</v>
      </c>
      <c r="K174" s="214"/>
      <c r="L174" s="27">
        <f t="shared" si="14"/>
        <v>0</v>
      </c>
    </row>
    <row r="175" spans="1:12" x14ac:dyDescent="0.45">
      <c r="A175" s="293"/>
      <c r="B175" s="5" t="s">
        <v>11</v>
      </c>
      <c r="C175" s="2">
        <v>401</v>
      </c>
      <c r="D175" s="1">
        <v>0</v>
      </c>
      <c r="E175" s="1">
        <v>0</v>
      </c>
      <c r="F175" s="41">
        <f t="shared" si="11"/>
        <v>0</v>
      </c>
      <c r="G175" s="22">
        <f t="shared" si="12"/>
        <v>0</v>
      </c>
      <c r="H175" s="45"/>
      <c r="I175" s="42">
        <f t="shared" si="13"/>
        <v>0</v>
      </c>
      <c r="J175" s="30">
        <f t="shared" si="15"/>
        <v>0</v>
      </c>
      <c r="K175" s="214"/>
      <c r="L175" s="27">
        <f t="shared" si="14"/>
        <v>0</v>
      </c>
    </row>
    <row r="176" spans="1:12" x14ac:dyDescent="0.45">
      <c r="A176" s="293"/>
      <c r="B176" s="5" t="s">
        <v>11</v>
      </c>
      <c r="C176" s="2">
        <v>402</v>
      </c>
      <c r="D176" s="1">
        <v>0</v>
      </c>
      <c r="E176" s="1">
        <v>0</v>
      </c>
      <c r="F176" s="41">
        <f t="shared" si="11"/>
        <v>0</v>
      </c>
      <c r="G176" s="22">
        <f t="shared" si="12"/>
        <v>0</v>
      </c>
      <c r="H176" s="45"/>
      <c r="I176" s="42">
        <f t="shared" si="13"/>
        <v>0</v>
      </c>
      <c r="J176" s="30">
        <f t="shared" si="15"/>
        <v>0</v>
      </c>
      <c r="K176" s="214"/>
      <c r="L176" s="27">
        <f t="shared" si="14"/>
        <v>0</v>
      </c>
    </row>
    <row r="177" spans="1:16" x14ac:dyDescent="0.45">
      <c r="A177" s="293"/>
      <c r="B177" s="5" t="s">
        <v>11</v>
      </c>
      <c r="C177" s="2">
        <v>403</v>
      </c>
      <c r="D177" s="1">
        <v>0</v>
      </c>
      <c r="E177" s="1">
        <v>0</v>
      </c>
      <c r="F177" s="41">
        <f t="shared" si="11"/>
        <v>0</v>
      </c>
      <c r="G177" s="22">
        <f t="shared" si="12"/>
        <v>0</v>
      </c>
      <c r="H177" s="45"/>
      <c r="I177" s="42">
        <f t="shared" si="13"/>
        <v>0</v>
      </c>
      <c r="J177" s="30">
        <f t="shared" si="15"/>
        <v>0</v>
      </c>
      <c r="K177" s="214"/>
      <c r="L177" s="27">
        <f t="shared" si="14"/>
        <v>0</v>
      </c>
    </row>
    <row r="178" spans="1:16" x14ac:dyDescent="0.45">
      <c r="A178" s="293"/>
      <c r="B178" s="5" t="s">
        <v>11</v>
      </c>
      <c r="C178" s="2">
        <v>404</v>
      </c>
      <c r="D178" s="1">
        <v>0</v>
      </c>
      <c r="E178" s="1">
        <v>0</v>
      </c>
      <c r="F178" s="41">
        <f t="shared" si="11"/>
        <v>0</v>
      </c>
      <c r="G178" s="22">
        <f t="shared" si="12"/>
        <v>0</v>
      </c>
      <c r="H178" s="45"/>
      <c r="I178" s="42">
        <f>SUM(G178,H178)</f>
        <v>0</v>
      </c>
      <c r="J178" s="30">
        <f t="shared" si="15"/>
        <v>0</v>
      </c>
      <c r="K178" s="214"/>
      <c r="L178" s="27">
        <f t="shared" si="14"/>
        <v>0</v>
      </c>
    </row>
    <row r="179" spans="1:16" x14ac:dyDescent="0.45">
      <c r="A179" s="293"/>
      <c r="B179" s="5" t="s">
        <v>11</v>
      </c>
      <c r="C179" s="2">
        <v>501</v>
      </c>
      <c r="D179" s="1">
        <v>0</v>
      </c>
      <c r="E179" s="1">
        <v>0</v>
      </c>
      <c r="F179" s="41">
        <f t="shared" si="11"/>
        <v>0</v>
      </c>
      <c r="G179" s="22">
        <f t="shared" si="12"/>
        <v>0</v>
      </c>
      <c r="H179" s="45"/>
      <c r="I179" s="42">
        <f t="shared" si="13"/>
        <v>0</v>
      </c>
      <c r="J179" s="30">
        <f t="shared" si="15"/>
        <v>0</v>
      </c>
      <c r="K179" s="214"/>
      <c r="L179" s="27">
        <f t="shared" si="14"/>
        <v>0</v>
      </c>
    </row>
    <row r="180" spans="1:16" x14ac:dyDescent="0.45">
      <c r="A180" s="293"/>
      <c r="B180" s="5" t="s">
        <v>11</v>
      </c>
      <c r="C180" s="2">
        <v>502</v>
      </c>
      <c r="D180" s="1">
        <v>0</v>
      </c>
      <c r="E180" s="1">
        <v>0</v>
      </c>
      <c r="F180" s="41">
        <f t="shared" si="11"/>
        <v>0</v>
      </c>
      <c r="G180" s="22">
        <f t="shared" si="12"/>
        <v>0</v>
      </c>
      <c r="H180" s="45"/>
      <c r="I180" s="42">
        <f t="shared" si="13"/>
        <v>0</v>
      </c>
      <c r="J180" s="30">
        <f t="shared" si="15"/>
        <v>0</v>
      </c>
      <c r="K180" s="214"/>
      <c r="L180" s="27">
        <f t="shared" si="14"/>
        <v>0</v>
      </c>
    </row>
    <row r="181" spans="1:16" x14ac:dyDescent="0.45">
      <c r="A181" s="293"/>
      <c r="B181" s="5" t="s">
        <v>11</v>
      </c>
      <c r="C181" s="2">
        <v>503</v>
      </c>
      <c r="D181" s="1">
        <v>0</v>
      </c>
      <c r="E181" s="1">
        <v>0</v>
      </c>
      <c r="F181" s="41">
        <f t="shared" si="11"/>
        <v>0</v>
      </c>
      <c r="G181" s="22">
        <f t="shared" si="12"/>
        <v>0</v>
      </c>
      <c r="H181" s="45"/>
      <c r="I181" s="42">
        <f t="shared" si="13"/>
        <v>0</v>
      </c>
      <c r="J181" s="30">
        <f t="shared" si="15"/>
        <v>0</v>
      </c>
      <c r="K181" s="214"/>
      <c r="L181" s="27">
        <f t="shared" si="14"/>
        <v>0</v>
      </c>
    </row>
    <row r="182" spans="1:16" x14ac:dyDescent="0.45">
      <c r="A182" s="293"/>
      <c r="B182" s="5" t="s">
        <v>11</v>
      </c>
      <c r="C182" s="2">
        <v>504</v>
      </c>
      <c r="D182" s="1">
        <v>0</v>
      </c>
      <c r="E182" s="1">
        <v>0</v>
      </c>
      <c r="F182" s="41">
        <f t="shared" si="11"/>
        <v>0</v>
      </c>
      <c r="G182" s="22">
        <f t="shared" si="12"/>
        <v>0</v>
      </c>
      <c r="H182" s="45"/>
      <c r="I182" s="42">
        <f t="shared" si="13"/>
        <v>0</v>
      </c>
      <c r="J182" s="30">
        <f t="shared" si="15"/>
        <v>0</v>
      </c>
      <c r="K182" s="214"/>
      <c r="L182" s="27">
        <f t="shared" si="14"/>
        <v>0</v>
      </c>
    </row>
    <row r="183" spans="1:16" ht="15" customHeight="1" x14ac:dyDescent="0.45">
      <c r="F183" s="27">
        <f>SUM(F3:F182)</f>
        <v>-1E-4</v>
      </c>
      <c r="G183" s="22">
        <f>MMULT($G$1,1/$F$183)*F183</f>
        <v>0</v>
      </c>
      <c r="H183" s="45">
        <f>SUM(H3:H182)</f>
        <v>0</v>
      </c>
      <c r="I183" s="42">
        <f>SUM(G183,H183)</f>
        <v>0</v>
      </c>
      <c r="L183" s="165">
        <f>SUM(L3:L182)</f>
        <v>0</v>
      </c>
    </row>
    <row r="184" spans="1:16" ht="15" customHeight="1" x14ac:dyDescent="0.45">
      <c r="F184" t="s">
        <v>12</v>
      </c>
      <c r="I184" s="109">
        <f>SUM(-E190,I1)</f>
        <v>0</v>
      </c>
    </row>
    <row r="185" spans="1:16" ht="15" customHeight="1" x14ac:dyDescent="0.45">
      <c r="M185" t="s">
        <v>12</v>
      </c>
      <c r="N185" s="6"/>
      <c r="P185" s="6"/>
    </row>
    <row r="186" spans="1:16" ht="18" x14ac:dyDescent="0.55000000000000004">
      <c r="D186" s="295" t="s">
        <v>274</v>
      </c>
      <c r="E186" s="295"/>
      <c r="F186" s="295"/>
      <c r="M186" s="176"/>
    </row>
    <row r="187" spans="1:16" ht="15" customHeight="1" x14ac:dyDescent="0.55000000000000004">
      <c r="D187" s="54" t="s">
        <v>72</v>
      </c>
      <c r="E187" s="153" t="s">
        <v>275</v>
      </c>
      <c r="F187" s="54" t="s">
        <v>69</v>
      </c>
      <c r="M187" s="176"/>
      <c r="P187" s="6"/>
    </row>
    <row r="188" spans="1:16" ht="15" customHeight="1" x14ac:dyDescent="0.55000000000000004">
      <c r="D188" s="46">
        <v>6244656</v>
      </c>
      <c r="E188" s="87">
        <v>0</v>
      </c>
      <c r="F188" s="93">
        <v>0.1</v>
      </c>
      <c r="G188" s="92">
        <f>MMULT(E188,1/F188)</f>
        <v>0</v>
      </c>
      <c r="H188" s="20"/>
      <c r="M188" s="176"/>
    </row>
    <row r="189" spans="1:16" ht="15" customHeight="1" thickBot="1" x14ac:dyDescent="0.6">
      <c r="D189" s="46">
        <v>6244619</v>
      </c>
      <c r="E189" s="88">
        <v>0</v>
      </c>
      <c r="F189" s="94">
        <v>0.1</v>
      </c>
      <c r="G189" s="92">
        <f>MMULT(E189,1/F189)</f>
        <v>0</v>
      </c>
      <c r="H189" s="156"/>
      <c r="M189" s="176"/>
      <c r="P189" s="6"/>
    </row>
    <row r="190" spans="1:16" ht="15" customHeight="1" thickBot="1" x14ac:dyDescent="0.5">
      <c r="D190" s="6" t="s">
        <v>33</v>
      </c>
      <c r="E190" s="48">
        <f>SUM(E188:E189)</f>
        <v>0</v>
      </c>
      <c r="F190" s="95">
        <f>SUM(F188:F189)</f>
        <v>0.2</v>
      </c>
      <c r="H190" s="61"/>
      <c r="M190" s="6"/>
    </row>
    <row r="191" spans="1:16" ht="15" customHeight="1" x14ac:dyDescent="0.45">
      <c r="E191" s="6" t="s">
        <v>283</v>
      </c>
      <c r="H191" s="61"/>
      <c r="M191" s="20"/>
      <c r="P191" s="6"/>
    </row>
    <row r="192" spans="1:16" ht="15" customHeight="1" x14ac:dyDescent="0.45">
      <c r="D192" s="290" t="s">
        <v>69</v>
      </c>
      <c r="E192" s="290"/>
      <c r="F192" s="49">
        <f>SUM(F190)</f>
        <v>0.2</v>
      </c>
      <c r="G192" s="160">
        <f>SUM(I192)</f>
        <v>0</v>
      </c>
      <c r="H192" s="159" t="s">
        <v>12</v>
      </c>
      <c r="I192" s="161" cm="1">
        <f t="array" ref="I192">MMULT(E190,1/F190)</f>
        <v>0</v>
      </c>
    </row>
    <row r="193" spans="4:8" ht="15" customHeight="1" x14ac:dyDescent="0.45">
      <c r="D193" s="291" t="s">
        <v>271</v>
      </c>
      <c r="E193" s="292"/>
      <c r="F193" s="49">
        <f>SUM(F183)</f>
        <v>-1E-4</v>
      </c>
      <c r="G193" s="27">
        <f>MMULT(F193,G192)</f>
        <v>0</v>
      </c>
      <c r="H193" s="61"/>
    </row>
    <row r="194" spans="4:8" ht="15" customHeight="1" thickBot="1" x14ac:dyDescent="0.5">
      <c r="D194" s="291" t="s">
        <v>270</v>
      </c>
      <c r="E194" s="292"/>
      <c r="F194" s="49">
        <f>SUM(F192,-F193)</f>
        <v>0.2001</v>
      </c>
      <c r="G194" s="162">
        <f>MMULT(F194,G192)</f>
        <v>0</v>
      </c>
      <c r="H194" s="61"/>
    </row>
    <row r="195" spans="4:8" ht="15" customHeight="1" thickBot="1" x14ac:dyDescent="0.5">
      <c r="F195" s="7"/>
      <c r="G195" s="48">
        <f>SUM(G193:G194)</f>
        <v>0</v>
      </c>
    </row>
    <row r="196" spans="4:8" ht="15" customHeight="1" x14ac:dyDescent="0.45">
      <c r="F196" s="7"/>
    </row>
    <row r="197" spans="4:8" ht="15" customHeight="1" x14ac:dyDescent="0.45">
      <c r="F197" s="7"/>
    </row>
    <row r="198" spans="4:8" ht="15" customHeight="1" x14ac:dyDescent="0.45">
      <c r="D198" t="s">
        <v>70</v>
      </c>
      <c r="F198" s="20">
        <f>MAX(F3:F182)</f>
        <v>0</v>
      </c>
      <c r="G198" s="20">
        <f>MAX(I3:I182)</f>
        <v>0</v>
      </c>
    </row>
    <row r="199" spans="4:8" ht="15" customHeight="1" x14ac:dyDescent="0.45">
      <c r="D199" t="s">
        <v>71</v>
      </c>
      <c r="F199" s="20">
        <f>MIN(F3:F182)</f>
        <v>-1E-4</v>
      </c>
      <c r="G199" s="20">
        <f>MIN(I3:I182)</f>
        <v>0</v>
      </c>
    </row>
    <row r="200" spans="4:8" ht="15" customHeight="1" x14ac:dyDescent="0.45">
      <c r="D200" t="s">
        <v>265</v>
      </c>
      <c r="F200" s="92">
        <f>AVERAGE(F3:F182)</f>
        <v>-5.5555555555555562E-7</v>
      </c>
      <c r="G200" s="92">
        <f>AVERAGE(G3:G182)</f>
        <v>0</v>
      </c>
    </row>
    <row r="201" spans="4:8" ht="15" customHeight="1" x14ac:dyDescent="0.45">
      <c r="D201" t="s">
        <v>273</v>
      </c>
      <c r="F201" s="92">
        <f>AVERAGE(F199,F198)</f>
        <v>-5.0000000000000002E-5</v>
      </c>
      <c r="G201" t="s">
        <v>12</v>
      </c>
    </row>
    <row r="202" spans="4:8" ht="15.75" customHeight="1" x14ac:dyDescent="0.45"/>
    <row r="203" spans="4:8" ht="15" customHeight="1" x14ac:dyDescent="0.45"/>
    <row r="204" spans="4:8" ht="15" customHeight="1" x14ac:dyDescent="0.45"/>
    <row r="205" spans="4:8" ht="15" customHeight="1" x14ac:dyDescent="0.45"/>
    <row r="206" spans="4:8" ht="15" customHeight="1" x14ac:dyDescent="0.45"/>
    <row r="207" spans="4:8" ht="15" customHeight="1" x14ac:dyDescent="0.45"/>
    <row r="208" spans="4:8" ht="15" customHeight="1" x14ac:dyDescent="0.45"/>
    <row r="209" ht="15" customHeight="1" x14ac:dyDescent="0.45"/>
    <row r="210" ht="15" customHeight="1" x14ac:dyDescent="0.45"/>
    <row r="211" ht="15" customHeight="1" x14ac:dyDescent="0.45"/>
    <row r="212" ht="15" customHeight="1" x14ac:dyDescent="0.45"/>
    <row r="213" ht="15" customHeight="1" x14ac:dyDescent="0.45"/>
    <row r="214" ht="15" customHeight="1" x14ac:dyDescent="0.45"/>
    <row r="215" ht="15" customHeight="1" x14ac:dyDescent="0.45"/>
    <row r="216" ht="15" customHeight="1" x14ac:dyDescent="0.45"/>
    <row r="217" ht="15" customHeight="1" x14ac:dyDescent="0.45"/>
    <row r="218" ht="15" customHeight="1" x14ac:dyDescent="0.45"/>
    <row r="219" ht="15" customHeight="1" x14ac:dyDescent="0.45"/>
    <row r="220" ht="15" customHeight="1" x14ac:dyDescent="0.45"/>
    <row r="221" ht="15" customHeight="1" x14ac:dyDescent="0.45"/>
    <row r="222" ht="15.75" customHeight="1" x14ac:dyDescent="0.45"/>
  </sheetData>
  <mergeCells count="15">
    <mergeCell ref="D192:E192"/>
    <mergeCell ref="D193:E193"/>
    <mergeCell ref="D194:E194"/>
    <mergeCell ref="D186:F186"/>
    <mergeCell ref="A63:A82"/>
    <mergeCell ref="A83:A102"/>
    <mergeCell ref="A103:A122"/>
    <mergeCell ref="A123:A142"/>
    <mergeCell ref="A143:A162"/>
    <mergeCell ref="A163:A182"/>
    <mergeCell ref="D1:E1"/>
    <mergeCell ref="I1:J1"/>
    <mergeCell ref="A3:A22"/>
    <mergeCell ref="A23:A42"/>
    <mergeCell ref="A43:A62"/>
  </mergeCells>
  <pageMargins left="0.7" right="0.7" top="0.75" bottom="0.75" header="0.3" footer="0.3"/>
  <pageSetup paperSize="9" orientation="portrait" horizontalDpi="4294967293" verticalDpi="4294967293" r:id="rId1"/>
  <ignoredErrors>
    <ignoredError sqref="F124" formula="1"/>
  </ignoredError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385E0-BC0B-47F5-AB0F-F2FA5DBB0BB5}">
  <dimension ref="A1:O222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J4" sqref="J4"/>
    </sheetView>
  </sheetViews>
  <sheetFormatPr baseColWidth="10" defaultRowHeight="14.25" x14ac:dyDescent="0.45"/>
  <cols>
    <col min="1" max="1" width="4.1328125" customWidth="1"/>
    <col min="2" max="2" width="5.3984375" style="6" bestFit="1" customWidth="1"/>
    <col min="3" max="3" width="6.265625" bestFit="1" customWidth="1"/>
    <col min="4" max="5" width="10" customWidth="1"/>
    <col min="6" max="6" width="11.1328125" customWidth="1"/>
    <col min="7" max="7" width="12.59765625" customWidth="1"/>
    <col min="8" max="8" width="13.3984375" customWidth="1"/>
    <col min="9" max="9" width="12.86328125" style="20" bestFit="1" customWidth="1"/>
    <col min="10" max="10" width="12.86328125" customWidth="1"/>
    <col min="11" max="11" width="9.1328125" bestFit="1" customWidth="1"/>
    <col min="12" max="12" width="13.265625" customWidth="1"/>
  </cols>
  <sheetData>
    <row r="1" spans="1:15" ht="21" customHeight="1" x14ac:dyDescent="0.45">
      <c r="D1" s="296" t="s">
        <v>280</v>
      </c>
      <c r="E1" s="296"/>
      <c r="F1" s="53" t="s">
        <v>2</v>
      </c>
      <c r="G1" s="27">
        <f>SUM(G193)</f>
        <v>0</v>
      </c>
      <c r="H1" s="27">
        <f>SUM(G194)</f>
        <v>0</v>
      </c>
      <c r="I1" s="297">
        <f>SUM(G1:H1)</f>
        <v>0</v>
      </c>
      <c r="J1" s="298"/>
      <c r="K1" s="4" t="s">
        <v>12</v>
      </c>
      <c r="L1" s="4"/>
      <c r="N1">
        <v>1E-3</v>
      </c>
    </row>
    <row r="2" spans="1:15" ht="46.5" customHeight="1" x14ac:dyDescent="0.45">
      <c r="B2" s="43" t="s">
        <v>0</v>
      </c>
      <c r="C2" s="44" t="s">
        <v>1</v>
      </c>
      <c r="D2" s="3">
        <v>44022</v>
      </c>
      <c r="E2" s="3">
        <v>44053</v>
      </c>
      <c r="F2" s="50" t="s">
        <v>68</v>
      </c>
      <c r="G2" s="51" t="s">
        <v>276</v>
      </c>
      <c r="H2" s="52" t="s">
        <v>277</v>
      </c>
      <c r="I2" s="21" t="s">
        <v>278</v>
      </c>
      <c r="J2" s="28" t="s">
        <v>335</v>
      </c>
      <c r="K2" s="28" t="s">
        <v>266</v>
      </c>
      <c r="L2" s="28" t="s">
        <v>279</v>
      </c>
      <c r="N2" t="s">
        <v>12</v>
      </c>
    </row>
    <row r="3" spans="1:15" ht="15" customHeight="1" x14ac:dyDescent="0.45">
      <c r="A3" s="293"/>
      <c r="B3" s="5" t="s">
        <v>3</v>
      </c>
      <c r="C3" s="2">
        <v>101</v>
      </c>
      <c r="D3" s="1">
        <v>0.1</v>
      </c>
      <c r="E3" s="1">
        <v>0</v>
      </c>
      <c r="F3" s="41">
        <f>(E3-D3)*$N$1</f>
        <v>-1E-4</v>
      </c>
      <c r="G3" s="22">
        <f>MMULT($G$1,1/$F$183)*F3</f>
        <v>0</v>
      </c>
      <c r="H3" s="45"/>
      <c r="I3" s="42">
        <f>SUM(G3,H3)</f>
        <v>0</v>
      </c>
      <c r="J3" s="30">
        <v>0</v>
      </c>
      <c r="K3" s="216"/>
      <c r="L3" s="27">
        <f>SUM(I3,J3,K3)</f>
        <v>0</v>
      </c>
      <c r="N3" t="s">
        <v>12</v>
      </c>
    </row>
    <row r="4" spans="1:15" ht="15" customHeight="1" x14ac:dyDescent="0.45">
      <c r="A4" s="293"/>
      <c r="B4" s="5" t="s">
        <v>3</v>
      </c>
      <c r="C4" s="2">
        <v>102</v>
      </c>
      <c r="D4" s="1">
        <v>0</v>
      </c>
      <c r="E4" s="1">
        <v>0</v>
      </c>
      <c r="F4" s="41">
        <f t="shared" ref="F4:F67" si="0">(E4-D4)*$N$1</f>
        <v>0</v>
      </c>
      <c r="G4" s="22">
        <f t="shared" ref="G4:G67" si="1">MMULT($G$1,1/$F$183)*F4</f>
        <v>0</v>
      </c>
      <c r="H4" s="45"/>
      <c r="I4" s="42">
        <f t="shared" ref="I4:I67" si="2">SUM(G4,H4)</f>
        <v>0</v>
      </c>
      <c r="J4" s="30">
        <f>SUM($J$3)</f>
        <v>0</v>
      </c>
      <c r="K4" s="216"/>
      <c r="L4" s="27">
        <f t="shared" ref="L4:L67" si="3">SUM(I4,J4,K4)</f>
        <v>0</v>
      </c>
      <c r="N4" t="s">
        <v>12</v>
      </c>
    </row>
    <row r="5" spans="1:15" ht="15" customHeight="1" x14ac:dyDescent="0.45">
      <c r="A5" s="293"/>
      <c r="B5" s="5" t="s">
        <v>3</v>
      </c>
      <c r="C5" s="2">
        <v>103</v>
      </c>
      <c r="D5" s="1">
        <v>0</v>
      </c>
      <c r="E5" s="1">
        <v>0</v>
      </c>
      <c r="F5" s="41">
        <f t="shared" si="0"/>
        <v>0</v>
      </c>
      <c r="G5" s="22">
        <f t="shared" si="1"/>
        <v>0</v>
      </c>
      <c r="H5" s="45"/>
      <c r="I5" s="42">
        <f t="shared" si="2"/>
        <v>0</v>
      </c>
      <c r="J5" s="30">
        <f t="shared" ref="J5:J68" si="4">SUM($J$3)</f>
        <v>0</v>
      </c>
      <c r="K5" s="216"/>
      <c r="L5" s="27">
        <f t="shared" si="3"/>
        <v>0</v>
      </c>
      <c r="N5" t="s">
        <v>12</v>
      </c>
    </row>
    <row r="6" spans="1:15" ht="15" customHeight="1" x14ac:dyDescent="0.45">
      <c r="A6" s="293"/>
      <c r="B6" s="5" t="s">
        <v>3</v>
      </c>
      <c r="C6" s="2">
        <v>104</v>
      </c>
      <c r="D6" s="1">
        <v>0</v>
      </c>
      <c r="E6" s="1">
        <v>0</v>
      </c>
      <c r="F6" s="41">
        <f t="shared" si="0"/>
        <v>0</v>
      </c>
      <c r="G6" s="22">
        <f t="shared" si="1"/>
        <v>0</v>
      </c>
      <c r="H6" s="45"/>
      <c r="I6" s="42">
        <f t="shared" si="2"/>
        <v>0</v>
      </c>
      <c r="J6" s="30">
        <f t="shared" si="4"/>
        <v>0</v>
      </c>
      <c r="K6" s="216"/>
      <c r="L6" s="27">
        <f t="shared" si="3"/>
        <v>0</v>
      </c>
      <c r="N6" t="s">
        <v>12</v>
      </c>
      <c r="O6" t="s">
        <v>12</v>
      </c>
    </row>
    <row r="7" spans="1:15" ht="15" customHeight="1" x14ac:dyDescent="0.45">
      <c r="A7" s="293"/>
      <c r="B7" s="5" t="s">
        <v>3</v>
      </c>
      <c r="C7" s="2">
        <v>201</v>
      </c>
      <c r="D7" s="1">
        <v>0</v>
      </c>
      <c r="E7" s="1">
        <v>0</v>
      </c>
      <c r="F7" s="41">
        <f t="shared" si="0"/>
        <v>0</v>
      </c>
      <c r="G7" s="22">
        <f t="shared" si="1"/>
        <v>0</v>
      </c>
      <c r="H7" s="45"/>
      <c r="I7" s="42">
        <f t="shared" si="2"/>
        <v>0</v>
      </c>
      <c r="J7" s="30">
        <f t="shared" si="4"/>
        <v>0</v>
      </c>
      <c r="K7" s="216"/>
      <c r="L7" s="27">
        <f t="shared" si="3"/>
        <v>0</v>
      </c>
      <c r="N7" t="s">
        <v>12</v>
      </c>
    </row>
    <row r="8" spans="1:15" ht="15" customHeight="1" x14ac:dyDescent="0.45">
      <c r="A8" s="293"/>
      <c r="B8" s="5" t="s">
        <v>3</v>
      </c>
      <c r="C8" s="2">
        <v>202</v>
      </c>
      <c r="D8" s="1">
        <v>0</v>
      </c>
      <c r="E8" s="1">
        <v>0</v>
      </c>
      <c r="F8" s="41">
        <f t="shared" si="0"/>
        <v>0</v>
      </c>
      <c r="G8" s="22">
        <f t="shared" si="1"/>
        <v>0</v>
      </c>
      <c r="H8" s="45"/>
      <c r="I8" s="42">
        <f t="shared" si="2"/>
        <v>0</v>
      </c>
      <c r="J8" s="30">
        <f t="shared" si="4"/>
        <v>0</v>
      </c>
      <c r="K8" s="216"/>
      <c r="L8" s="27">
        <f t="shared" si="3"/>
        <v>0</v>
      </c>
      <c r="N8" t="s">
        <v>12</v>
      </c>
    </row>
    <row r="9" spans="1:15" ht="15" customHeight="1" x14ac:dyDescent="0.45">
      <c r="A9" s="293"/>
      <c r="B9" s="5" t="s">
        <v>3</v>
      </c>
      <c r="C9" s="2">
        <v>203</v>
      </c>
      <c r="D9" s="1">
        <v>0</v>
      </c>
      <c r="E9" s="1">
        <v>0</v>
      </c>
      <c r="F9" s="41">
        <f t="shared" si="0"/>
        <v>0</v>
      </c>
      <c r="G9" s="22">
        <f t="shared" si="1"/>
        <v>0</v>
      </c>
      <c r="H9" s="45"/>
      <c r="I9" s="42">
        <f t="shared" si="2"/>
        <v>0</v>
      </c>
      <c r="J9" s="30">
        <f t="shared" si="4"/>
        <v>0</v>
      </c>
      <c r="K9" s="216"/>
      <c r="L9" s="27">
        <f t="shared" si="3"/>
        <v>0</v>
      </c>
      <c r="N9" t="s">
        <v>12</v>
      </c>
    </row>
    <row r="10" spans="1:15" ht="15" customHeight="1" x14ac:dyDescent="0.45">
      <c r="A10" s="293"/>
      <c r="B10" s="5" t="s">
        <v>3</v>
      </c>
      <c r="C10" s="2">
        <v>204</v>
      </c>
      <c r="D10" s="1">
        <v>0</v>
      </c>
      <c r="E10" s="1">
        <v>0</v>
      </c>
      <c r="F10" s="41">
        <f t="shared" si="0"/>
        <v>0</v>
      </c>
      <c r="G10" s="22">
        <f t="shared" si="1"/>
        <v>0</v>
      </c>
      <c r="H10" s="45"/>
      <c r="I10" s="42">
        <f t="shared" si="2"/>
        <v>0</v>
      </c>
      <c r="J10" s="30">
        <f t="shared" si="4"/>
        <v>0</v>
      </c>
      <c r="K10" s="216"/>
      <c r="L10" s="27">
        <f t="shared" si="3"/>
        <v>0</v>
      </c>
      <c r="N10" t="s">
        <v>12</v>
      </c>
    </row>
    <row r="11" spans="1:15" ht="15" customHeight="1" x14ac:dyDescent="0.45">
      <c r="A11" s="293"/>
      <c r="B11" s="5" t="s">
        <v>3</v>
      </c>
      <c r="C11" s="2">
        <v>301</v>
      </c>
      <c r="D11" s="1">
        <v>0</v>
      </c>
      <c r="E11" s="1">
        <v>0</v>
      </c>
      <c r="F11" s="41">
        <f t="shared" si="0"/>
        <v>0</v>
      </c>
      <c r="G11" s="22">
        <f t="shared" si="1"/>
        <v>0</v>
      </c>
      <c r="H11" s="45"/>
      <c r="I11" s="42">
        <f t="shared" si="2"/>
        <v>0</v>
      </c>
      <c r="J11" s="30">
        <f t="shared" si="4"/>
        <v>0</v>
      </c>
      <c r="K11" s="216"/>
      <c r="L11" s="27">
        <f t="shared" si="3"/>
        <v>0</v>
      </c>
      <c r="N11" t="s">
        <v>12</v>
      </c>
    </row>
    <row r="12" spans="1:15" ht="15" customHeight="1" x14ac:dyDescent="0.45">
      <c r="A12" s="293"/>
      <c r="B12" s="5" t="s">
        <v>3</v>
      </c>
      <c r="C12" s="2">
        <v>302</v>
      </c>
      <c r="D12" s="1">
        <v>0</v>
      </c>
      <c r="E12" s="1">
        <v>0</v>
      </c>
      <c r="F12" s="41">
        <f t="shared" si="0"/>
        <v>0</v>
      </c>
      <c r="G12" s="22">
        <f t="shared" si="1"/>
        <v>0</v>
      </c>
      <c r="H12" s="45"/>
      <c r="I12" s="42">
        <f t="shared" si="2"/>
        <v>0</v>
      </c>
      <c r="J12" s="30">
        <f t="shared" si="4"/>
        <v>0</v>
      </c>
      <c r="K12" s="216"/>
      <c r="L12" s="27">
        <f t="shared" si="3"/>
        <v>0</v>
      </c>
      <c r="N12" t="s">
        <v>12</v>
      </c>
    </row>
    <row r="13" spans="1:15" ht="15" customHeight="1" x14ac:dyDescent="0.45">
      <c r="A13" s="293"/>
      <c r="B13" s="5" t="s">
        <v>3</v>
      </c>
      <c r="C13" s="2">
        <v>303</v>
      </c>
      <c r="D13" s="1">
        <v>0</v>
      </c>
      <c r="E13" s="1">
        <v>0</v>
      </c>
      <c r="F13" s="41">
        <f t="shared" si="0"/>
        <v>0</v>
      </c>
      <c r="G13" s="22">
        <f t="shared" si="1"/>
        <v>0</v>
      </c>
      <c r="H13" s="45"/>
      <c r="I13" s="42">
        <f t="shared" si="2"/>
        <v>0</v>
      </c>
      <c r="J13" s="30">
        <f t="shared" si="4"/>
        <v>0</v>
      </c>
      <c r="K13" s="216"/>
      <c r="L13" s="27">
        <f t="shared" si="3"/>
        <v>0</v>
      </c>
      <c r="N13" t="s">
        <v>12</v>
      </c>
    </row>
    <row r="14" spans="1:15" ht="15" customHeight="1" x14ac:dyDescent="0.45">
      <c r="A14" s="293"/>
      <c r="B14" s="5" t="s">
        <v>3</v>
      </c>
      <c r="C14" s="2">
        <v>304</v>
      </c>
      <c r="D14" s="1">
        <v>0</v>
      </c>
      <c r="E14" s="1">
        <v>0</v>
      </c>
      <c r="F14" s="41">
        <f t="shared" si="0"/>
        <v>0</v>
      </c>
      <c r="G14" s="22">
        <f t="shared" si="1"/>
        <v>0</v>
      </c>
      <c r="H14" s="45"/>
      <c r="I14" s="42">
        <f t="shared" si="2"/>
        <v>0</v>
      </c>
      <c r="J14" s="30">
        <f t="shared" si="4"/>
        <v>0</v>
      </c>
      <c r="K14" s="216"/>
      <c r="L14" s="27">
        <f t="shared" si="3"/>
        <v>0</v>
      </c>
      <c r="N14" t="s">
        <v>12</v>
      </c>
    </row>
    <row r="15" spans="1:15" ht="15" customHeight="1" x14ac:dyDescent="0.45">
      <c r="A15" s="293"/>
      <c r="B15" s="5" t="s">
        <v>3</v>
      </c>
      <c r="C15" s="2">
        <v>401</v>
      </c>
      <c r="D15" s="1">
        <v>0</v>
      </c>
      <c r="E15" s="1">
        <v>0</v>
      </c>
      <c r="F15" s="41">
        <f t="shared" si="0"/>
        <v>0</v>
      </c>
      <c r="G15" s="22">
        <f t="shared" si="1"/>
        <v>0</v>
      </c>
      <c r="H15" s="45"/>
      <c r="I15" s="42">
        <f t="shared" si="2"/>
        <v>0</v>
      </c>
      <c r="J15" s="30">
        <f t="shared" si="4"/>
        <v>0</v>
      </c>
      <c r="K15" s="216"/>
      <c r="L15" s="27">
        <f t="shared" si="3"/>
        <v>0</v>
      </c>
      <c r="N15" t="s">
        <v>12</v>
      </c>
    </row>
    <row r="16" spans="1:15" ht="15" customHeight="1" x14ac:dyDescent="0.45">
      <c r="A16" s="293"/>
      <c r="B16" s="5" t="s">
        <v>3</v>
      </c>
      <c r="C16" s="2">
        <v>402</v>
      </c>
      <c r="D16" s="1">
        <v>0</v>
      </c>
      <c r="E16" s="1">
        <v>0</v>
      </c>
      <c r="F16" s="41">
        <f t="shared" si="0"/>
        <v>0</v>
      </c>
      <c r="G16" s="22">
        <f t="shared" si="1"/>
        <v>0</v>
      </c>
      <c r="H16" s="45"/>
      <c r="I16" s="42">
        <f t="shared" si="2"/>
        <v>0</v>
      </c>
      <c r="J16" s="30">
        <f t="shared" si="4"/>
        <v>0</v>
      </c>
      <c r="K16" s="216"/>
      <c r="L16" s="27">
        <f t="shared" si="3"/>
        <v>0</v>
      </c>
    </row>
    <row r="17" spans="1:12" ht="15" customHeight="1" x14ac:dyDescent="0.45">
      <c r="A17" s="293"/>
      <c r="B17" s="5" t="s">
        <v>3</v>
      </c>
      <c r="C17" s="2">
        <v>403</v>
      </c>
      <c r="D17" s="1">
        <v>0</v>
      </c>
      <c r="E17" s="1">
        <v>0</v>
      </c>
      <c r="F17" s="41">
        <f t="shared" si="0"/>
        <v>0</v>
      </c>
      <c r="G17" s="22">
        <f t="shared" si="1"/>
        <v>0</v>
      </c>
      <c r="H17" s="45"/>
      <c r="I17" s="42">
        <f t="shared" si="2"/>
        <v>0</v>
      </c>
      <c r="J17" s="30">
        <f t="shared" si="4"/>
        <v>0</v>
      </c>
      <c r="K17" s="216"/>
      <c r="L17" s="27">
        <f t="shared" si="3"/>
        <v>0</v>
      </c>
    </row>
    <row r="18" spans="1:12" ht="15" customHeight="1" x14ac:dyDescent="0.45">
      <c r="A18" s="293"/>
      <c r="B18" s="5" t="s">
        <v>3</v>
      </c>
      <c r="C18" s="2">
        <v>404</v>
      </c>
      <c r="D18" s="1">
        <v>0</v>
      </c>
      <c r="E18" s="1">
        <v>0</v>
      </c>
      <c r="F18" s="41">
        <f t="shared" si="0"/>
        <v>0</v>
      </c>
      <c r="G18" s="22">
        <f t="shared" si="1"/>
        <v>0</v>
      </c>
      <c r="H18" s="45"/>
      <c r="I18" s="42">
        <f t="shared" si="2"/>
        <v>0</v>
      </c>
      <c r="J18" s="30">
        <f t="shared" si="4"/>
        <v>0</v>
      </c>
      <c r="K18" s="216"/>
      <c r="L18" s="27">
        <f t="shared" si="3"/>
        <v>0</v>
      </c>
    </row>
    <row r="19" spans="1:12" ht="15" customHeight="1" x14ac:dyDescent="0.45">
      <c r="A19" s="293"/>
      <c r="B19" s="5" t="s">
        <v>3</v>
      </c>
      <c r="C19" s="2">
        <v>501</v>
      </c>
      <c r="D19" s="1">
        <v>0</v>
      </c>
      <c r="E19" s="1">
        <v>0</v>
      </c>
      <c r="F19" s="41">
        <f t="shared" si="0"/>
        <v>0</v>
      </c>
      <c r="G19" s="22">
        <f t="shared" si="1"/>
        <v>0</v>
      </c>
      <c r="H19" s="45"/>
      <c r="I19" s="42">
        <f t="shared" si="2"/>
        <v>0</v>
      </c>
      <c r="J19" s="30">
        <f t="shared" si="4"/>
        <v>0</v>
      </c>
      <c r="K19" s="216"/>
      <c r="L19" s="27">
        <f t="shared" si="3"/>
        <v>0</v>
      </c>
    </row>
    <row r="20" spans="1:12" ht="15" customHeight="1" x14ac:dyDescent="0.45">
      <c r="A20" s="293"/>
      <c r="B20" s="5" t="s">
        <v>3</v>
      </c>
      <c r="C20" s="2">
        <v>502</v>
      </c>
      <c r="D20" s="1">
        <v>0</v>
      </c>
      <c r="E20" s="1">
        <v>0</v>
      </c>
      <c r="F20" s="41">
        <f t="shared" si="0"/>
        <v>0</v>
      </c>
      <c r="G20" s="22">
        <f t="shared" si="1"/>
        <v>0</v>
      </c>
      <c r="H20" s="45"/>
      <c r="I20" s="42">
        <f t="shared" si="2"/>
        <v>0</v>
      </c>
      <c r="J20" s="30">
        <f t="shared" si="4"/>
        <v>0</v>
      </c>
      <c r="K20" s="216"/>
      <c r="L20" s="27">
        <f t="shared" si="3"/>
        <v>0</v>
      </c>
    </row>
    <row r="21" spans="1:12" ht="15" customHeight="1" x14ac:dyDescent="0.45">
      <c r="A21" s="293"/>
      <c r="B21" s="5" t="s">
        <v>3</v>
      </c>
      <c r="C21" s="2">
        <v>503</v>
      </c>
      <c r="D21" s="1">
        <v>0</v>
      </c>
      <c r="E21" s="1">
        <v>0</v>
      </c>
      <c r="F21" s="41">
        <f t="shared" si="0"/>
        <v>0</v>
      </c>
      <c r="G21" s="22">
        <f t="shared" si="1"/>
        <v>0</v>
      </c>
      <c r="H21" s="45"/>
      <c r="I21" s="42">
        <f t="shared" si="2"/>
        <v>0</v>
      </c>
      <c r="J21" s="30">
        <f t="shared" si="4"/>
        <v>0</v>
      </c>
      <c r="K21" s="216"/>
      <c r="L21" s="27">
        <f t="shared" si="3"/>
        <v>0</v>
      </c>
    </row>
    <row r="22" spans="1:12" ht="15.75" customHeight="1" x14ac:dyDescent="0.45">
      <c r="A22" s="293"/>
      <c r="B22" s="5" t="s">
        <v>3</v>
      </c>
      <c r="C22" s="2">
        <v>504</v>
      </c>
      <c r="D22" s="1">
        <v>0</v>
      </c>
      <c r="E22" s="1">
        <v>0</v>
      </c>
      <c r="F22" s="41">
        <f>(E22-D22)*$N$1</f>
        <v>0</v>
      </c>
      <c r="G22" s="22">
        <f>MMULT($G$1,1/$F$183)*F22</f>
        <v>0</v>
      </c>
      <c r="H22" s="45"/>
      <c r="I22" s="42">
        <f t="shared" si="2"/>
        <v>0</v>
      </c>
      <c r="J22" s="30">
        <f t="shared" si="4"/>
        <v>0</v>
      </c>
      <c r="K22" s="216"/>
      <c r="L22" s="27">
        <f t="shared" si="3"/>
        <v>0</v>
      </c>
    </row>
    <row r="23" spans="1:12" ht="15" customHeight="1" x14ac:dyDescent="0.45">
      <c r="A23" s="294"/>
      <c r="B23" s="5" t="s">
        <v>4</v>
      </c>
      <c r="C23" s="2">
        <v>101</v>
      </c>
      <c r="D23" s="1">
        <v>0</v>
      </c>
      <c r="E23" s="1">
        <v>0</v>
      </c>
      <c r="F23" s="41">
        <f>(E23-D23)*0.01</f>
        <v>0</v>
      </c>
      <c r="G23" s="22">
        <f t="shared" si="1"/>
        <v>0</v>
      </c>
      <c r="H23" s="45"/>
      <c r="I23" s="42">
        <f t="shared" si="2"/>
        <v>0</v>
      </c>
      <c r="J23" s="30">
        <f t="shared" si="4"/>
        <v>0</v>
      </c>
      <c r="K23" s="253"/>
      <c r="L23" s="27">
        <f t="shared" si="3"/>
        <v>0</v>
      </c>
    </row>
    <row r="24" spans="1:12" ht="15" customHeight="1" x14ac:dyDescent="0.45">
      <c r="A24" s="294"/>
      <c r="B24" s="5" t="s">
        <v>4</v>
      </c>
      <c r="C24" s="2">
        <v>102</v>
      </c>
      <c r="D24" s="1">
        <v>0</v>
      </c>
      <c r="E24" s="1">
        <v>0</v>
      </c>
      <c r="F24" s="41">
        <f t="shared" si="0"/>
        <v>0</v>
      </c>
      <c r="G24" s="22">
        <f t="shared" si="1"/>
        <v>0</v>
      </c>
      <c r="H24" s="45"/>
      <c r="I24" s="42">
        <f t="shared" si="2"/>
        <v>0</v>
      </c>
      <c r="J24" s="30">
        <f t="shared" si="4"/>
        <v>0</v>
      </c>
      <c r="K24" s="216"/>
      <c r="L24" s="27">
        <f t="shared" si="3"/>
        <v>0</v>
      </c>
    </row>
    <row r="25" spans="1:12" ht="15" customHeight="1" x14ac:dyDescent="0.45">
      <c r="A25" s="294"/>
      <c r="B25" s="5" t="s">
        <v>4</v>
      </c>
      <c r="C25" s="2">
        <v>103</v>
      </c>
      <c r="D25" s="1">
        <v>0</v>
      </c>
      <c r="E25" s="1">
        <v>0</v>
      </c>
      <c r="F25" s="41">
        <f t="shared" si="0"/>
        <v>0</v>
      </c>
      <c r="G25" s="22">
        <f t="shared" si="1"/>
        <v>0</v>
      </c>
      <c r="H25" s="45"/>
      <c r="I25" s="42">
        <f t="shared" si="2"/>
        <v>0</v>
      </c>
      <c r="J25" s="30">
        <f t="shared" si="4"/>
        <v>0</v>
      </c>
      <c r="K25" s="216"/>
      <c r="L25" s="27">
        <f t="shared" si="3"/>
        <v>0</v>
      </c>
    </row>
    <row r="26" spans="1:12" ht="15" customHeight="1" x14ac:dyDescent="0.45">
      <c r="A26" s="294"/>
      <c r="B26" s="5" t="s">
        <v>4</v>
      </c>
      <c r="C26" s="2">
        <v>104</v>
      </c>
      <c r="D26" s="1">
        <v>0</v>
      </c>
      <c r="E26" s="1">
        <v>0</v>
      </c>
      <c r="F26" s="41">
        <f t="shared" si="0"/>
        <v>0</v>
      </c>
      <c r="G26" s="22">
        <f t="shared" si="1"/>
        <v>0</v>
      </c>
      <c r="H26" s="45"/>
      <c r="I26" s="42">
        <f t="shared" si="2"/>
        <v>0</v>
      </c>
      <c r="J26" s="30">
        <f t="shared" si="4"/>
        <v>0</v>
      </c>
      <c r="K26" s="216"/>
      <c r="L26" s="27">
        <f t="shared" si="3"/>
        <v>0</v>
      </c>
    </row>
    <row r="27" spans="1:12" ht="15" customHeight="1" x14ac:dyDescent="0.45">
      <c r="A27" s="294"/>
      <c r="B27" s="5" t="s">
        <v>4</v>
      </c>
      <c r="C27" s="2">
        <v>201</v>
      </c>
      <c r="D27" s="1">
        <v>0</v>
      </c>
      <c r="E27" s="1">
        <v>0</v>
      </c>
      <c r="F27" s="41">
        <f t="shared" si="0"/>
        <v>0</v>
      </c>
      <c r="G27" s="22">
        <f t="shared" si="1"/>
        <v>0</v>
      </c>
      <c r="H27" s="45"/>
      <c r="I27" s="42">
        <f t="shared" si="2"/>
        <v>0</v>
      </c>
      <c r="J27" s="30">
        <f t="shared" si="4"/>
        <v>0</v>
      </c>
      <c r="K27" s="216"/>
      <c r="L27" s="27">
        <f t="shared" si="3"/>
        <v>0</v>
      </c>
    </row>
    <row r="28" spans="1:12" ht="15" customHeight="1" x14ac:dyDescent="0.45">
      <c r="A28" s="294"/>
      <c r="B28" s="5" t="s">
        <v>4</v>
      </c>
      <c r="C28" s="2">
        <v>202</v>
      </c>
      <c r="D28" s="1">
        <v>0</v>
      </c>
      <c r="E28" s="1">
        <v>0</v>
      </c>
      <c r="F28" s="41">
        <f t="shared" si="0"/>
        <v>0</v>
      </c>
      <c r="G28" s="22">
        <f t="shared" si="1"/>
        <v>0</v>
      </c>
      <c r="H28" s="45"/>
      <c r="I28" s="42">
        <f t="shared" si="2"/>
        <v>0</v>
      </c>
      <c r="J28" s="30">
        <f t="shared" si="4"/>
        <v>0</v>
      </c>
      <c r="K28" s="216"/>
      <c r="L28" s="27">
        <f t="shared" si="3"/>
        <v>0</v>
      </c>
    </row>
    <row r="29" spans="1:12" ht="15" customHeight="1" x14ac:dyDescent="0.45">
      <c r="A29" s="294"/>
      <c r="B29" s="5" t="s">
        <v>4</v>
      </c>
      <c r="C29" s="2">
        <v>203</v>
      </c>
      <c r="D29" s="1">
        <v>0</v>
      </c>
      <c r="E29" s="1">
        <v>0</v>
      </c>
      <c r="F29" s="41">
        <f t="shared" si="0"/>
        <v>0</v>
      </c>
      <c r="G29" s="22">
        <f t="shared" si="1"/>
        <v>0</v>
      </c>
      <c r="H29" s="45"/>
      <c r="I29" s="42">
        <f t="shared" si="2"/>
        <v>0</v>
      </c>
      <c r="J29" s="30">
        <f t="shared" si="4"/>
        <v>0</v>
      </c>
      <c r="K29" s="216"/>
      <c r="L29" s="27">
        <f t="shared" si="3"/>
        <v>0</v>
      </c>
    </row>
    <row r="30" spans="1:12" ht="15" customHeight="1" x14ac:dyDescent="0.45">
      <c r="A30" s="294"/>
      <c r="B30" s="5" t="s">
        <v>4</v>
      </c>
      <c r="C30" s="2">
        <v>204</v>
      </c>
      <c r="D30" s="1">
        <v>0</v>
      </c>
      <c r="E30" s="1">
        <v>0</v>
      </c>
      <c r="F30" s="41">
        <f t="shared" si="0"/>
        <v>0</v>
      </c>
      <c r="G30" s="22">
        <f t="shared" si="1"/>
        <v>0</v>
      </c>
      <c r="H30" s="45"/>
      <c r="I30" s="42">
        <f t="shared" si="2"/>
        <v>0</v>
      </c>
      <c r="J30" s="30">
        <f t="shared" si="4"/>
        <v>0</v>
      </c>
      <c r="K30" s="216"/>
      <c r="L30" s="27">
        <f t="shared" si="3"/>
        <v>0</v>
      </c>
    </row>
    <row r="31" spans="1:12" ht="15" customHeight="1" x14ac:dyDescent="0.45">
      <c r="A31" s="294"/>
      <c r="B31" s="5" t="s">
        <v>4</v>
      </c>
      <c r="C31" s="2">
        <v>301</v>
      </c>
      <c r="D31" s="1">
        <v>0</v>
      </c>
      <c r="E31" s="1">
        <v>0</v>
      </c>
      <c r="F31" s="41">
        <f t="shared" si="0"/>
        <v>0</v>
      </c>
      <c r="G31" s="22">
        <f t="shared" si="1"/>
        <v>0</v>
      </c>
      <c r="H31" s="45"/>
      <c r="I31" s="42">
        <f t="shared" si="2"/>
        <v>0</v>
      </c>
      <c r="J31" s="30">
        <f t="shared" si="4"/>
        <v>0</v>
      </c>
      <c r="K31" s="216"/>
      <c r="L31" s="27">
        <f t="shared" si="3"/>
        <v>0</v>
      </c>
    </row>
    <row r="32" spans="1:12" ht="15" customHeight="1" x14ac:dyDescent="0.45">
      <c r="A32" s="294"/>
      <c r="B32" s="5" t="s">
        <v>4</v>
      </c>
      <c r="C32" s="2">
        <v>302</v>
      </c>
      <c r="D32" s="1">
        <v>0</v>
      </c>
      <c r="E32" s="1">
        <v>0</v>
      </c>
      <c r="F32" s="41">
        <f t="shared" si="0"/>
        <v>0</v>
      </c>
      <c r="G32" s="22">
        <f t="shared" si="1"/>
        <v>0</v>
      </c>
      <c r="H32" s="45"/>
      <c r="I32" s="42">
        <f t="shared" si="2"/>
        <v>0</v>
      </c>
      <c r="J32" s="30">
        <f t="shared" si="4"/>
        <v>0</v>
      </c>
      <c r="K32" s="216"/>
      <c r="L32" s="27">
        <f t="shared" si="3"/>
        <v>0</v>
      </c>
    </row>
    <row r="33" spans="1:12" ht="15" customHeight="1" x14ac:dyDescent="0.45">
      <c r="A33" s="294"/>
      <c r="B33" s="5" t="s">
        <v>4</v>
      </c>
      <c r="C33" s="2">
        <v>303</v>
      </c>
      <c r="D33" s="1">
        <v>0</v>
      </c>
      <c r="E33" s="1">
        <v>0</v>
      </c>
      <c r="F33" s="41">
        <f>(E33-D33)*0.01</f>
        <v>0</v>
      </c>
      <c r="G33" s="22">
        <f t="shared" si="1"/>
        <v>0</v>
      </c>
      <c r="H33" s="45"/>
      <c r="I33" s="42">
        <f t="shared" si="2"/>
        <v>0</v>
      </c>
      <c r="J33" s="30">
        <f t="shared" si="4"/>
        <v>0</v>
      </c>
      <c r="K33" s="216"/>
      <c r="L33" s="27">
        <f t="shared" si="3"/>
        <v>0</v>
      </c>
    </row>
    <row r="34" spans="1:12" ht="15" customHeight="1" x14ac:dyDescent="0.45">
      <c r="A34" s="294"/>
      <c r="B34" s="5" t="s">
        <v>4</v>
      </c>
      <c r="C34" s="2">
        <v>304</v>
      </c>
      <c r="D34" s="1">
        <v>0</v>
      </c>
      <c r="E34" s="1">
        <v>0</v>
      </c>
      <c r="F34" s="41">
        <f t="shared" si="0"/>
        <v>0</v>
      </c>
      <c r="G34" s="22">
        <f t="shared" si="1"/>
        <v>0</v>
      </c>
      <c r="H34" s="45"/>
      <c r="I34" s="42">
        <f t="shared" si="2"/>
        <v>0</v>
      </c>
      <c r="J34" s="30">
        <f t="shared" si="4"/>
        <v>0</v>
      </c>
      <c r="K34" s="216"/>
      <c r="L34" s="27">
        <f t="shared" si="3"/>
        <v>0</v>
      </c>
    </row>
    <row r="35" spans="1:12" ht="15" customHeight="1" x14ac:dyDescent="0.45">
      <c r="A35" s="294"/>
      <c r="B35" s="5" t="s">
        <v>4</v>
      </c>
      <c r="C35" s="2">
        <v>401</v>
      </c>
      <c r="D35" s="1">
        <v>0</v>
      </c>
      <c r="E35" s="1">
        <v>0</v>
      </c>
      <c r="F35" s="41">
        <f t="shared" si="0"/>
        <v>0</v>
      </c>
      <c r="G35" s="22">
        <f t="shared" si="1"/>
        <v>0</v>
      </c>
      <c r="H35" s="45"/>
      <c r="I35" s="42">
        <f t="shared" si="2"/>
        <v>0</v>
      </c>
      <c r="J35" s="30">
        <f t="shared" si="4"/>
        <v>0</v>
      </c>
      <c r="K35" s="216"/>
      <c r="L35" s="27">
        <f t="shared" si="3"/>
        <v>0</v>
      </c>
    </row>
    <row r="36" spans="1:12" ht="15" customHeight="1" x14ac:dyDescent="0.45">
      <c r="A36" s="294"/>
      <c r="B36" s="5" t="s">
        <v>4</v>
      </c>
      <c r="C36" s="2">
        <v>402</v>
      </c>
      <c r="D36" s="1">
        <v>0</v>
      </c>
      <c r="E36" s="1">
        <v>0</v>
      </c>
      <c r="F36" s="41">
        <f t="shared" si="0"/>
        <v>0</v>
      </c>
      <c r="G36" s="22">
        <f t="shared" si="1"/>
        <v>0</v>
      </c>
      <c r="H36" s="45"/>
      <c r="I36" s="42">
        <f t="shared" si="2"/>
        <v>0</v>
      </c>
      <c r="J36" s="30">
        <f t="shared" si="4"/>
        <v>0</v>
      </c>
      <c r="K36" s="216"/>
      <c r="L36" s="27">
        <f t="shared" si="3"/>
        <v>0</v>
      </c>
    </row>
    <row r="37" spans="1:12" ht="15" customHeight="1" x14ac:dyDescent="0.45">
      <c r="A37" s="294"/>
      <c r="B37" s="5" t="s">
        <v>4</v>
      </c>
      <c r="C37" s="2">
        <v>403</v>
      </c>
      <c r="D37" s="1">
        <v>0</v>
      </c>
      <c r="E37" s="1">
        <v>0</v>
      </c>
      <c r="F37" s="41">
        <f t="shared" si="0"/>
        <v>0</v>
      </c>
      <c r="G37" s="22">
        <f t="shared" si="1"/>
        <v>0</v>
      </c>
      <c r="H37" s="45"/>
      <c r="I37" s="42">
        <f t="shared" si="2"/>
        <v>0</v>
      </c>
      <c r="J37" s="30">
        <f t="shared" si="4"/>
        <v>0</v>
      </c>
      <c r="K37" s="216"/>
      <c r="L37" s="27">
        <f t="shared" si="3"/>
        <v>0</v>
      </c>
    </row>
    <row r="38" spans="1:12" ht="15" customHeight="1" x14ac:dyDescent="0.45">
      <c r="A38" s="294"/>
      <c r="B38" s="5" t="s">
        <v>4</v>
      </c>
      <c r="C38" s="2">
        <v>404</v>
      </c>
      <c r="D38" s="1">
        <v>0</v>
      </c>
      <c r="E38" s="1">
        <v>0</v>
      </c>
      <c r="F38" s="41">
        <f t="shared" si="0"/>
        <v>0</v>
      </c>
      <c r="G38" s="22">
        <f t="shared" si="1"/>
        <v>0</v>
      </c>
      <c r="H38" s="45"/>
      <c r="I38" s="42">
        <f t="shared" si="2"/>
        <v>0</v>
      </c>
      <c r="J38" s="30">
        <f t="shared" si="4"/>
        <v>0</v>
      </c>
      <c r="K38" s="216"/>
      <c r="L38" s="27">
        <f t="shared" si="3"/>
        <v>0</v>
      </c>
    </row>
    <row r="39" spans="1:12" ht="15" customHeight="1" x14ac:dyDescent="0.45">
      <c r="A39" s="294"/>
      <c r="B39" s="5" t="s">
        <v>4</v>
      </c>
      <c r="C39" s="2">
        <v>501</v>
      </c>
      <c r="D39" s="1">
        <v>0</v>
      </c>
      <c r="E39" s="1">
        <v>0</v>
      </c>
      <c r="F39" s="41">
        <f t="shared" si="0"/>
        <v>0</v>
      </c>
      <c r="G39" s="22">
        <f t="shared" si="1"/>
        <v>0</v>
      </c>
      <c r="H39" s="45"/>
      <c r="I39" s="42">
        <f t="shared" si="2"/>
        <v>0</v>
      </c>
      <c r="J39" s="30">
        <f t="shared" si="4"/>
        <v>0</v>
      </c>
      <c r="K39" s="216"/>
      <c r="L39" s="27">
        <f t="shared" si="3"/>
        <v>0</v>
      </c>
    </row>
    <row r="40" spans="1:12" ht="15" customHeight="1" x14ac:dyDescent="0.45">
      <c r="A40" s="294"/>
      <c r="B40" s="5" t="s">
        <v>4</v>
      </c>
      <c r="C40" s="2">
        <v>502</v>
      </c>
      <c r="D40" s="1">
        <v>0</v>
      </c>
      <c r="E40" s="1">
        <v>0</v>
      </c>
      <c r="F40" s="41">
        <f t="shared" si="0"/>
        <v>0</v>
      </c>
      <c r="G40" s="22">
        <f t="shared" si="1"/>
        <v>0</v>
      </c>
      <c r="H40" s="45"/>
      <c r="I40" s="42">
        <f t="shared" si="2"/>
        <v>0</v>
      </c>
      <c r="J40" s="30">
        <f t="shared" si="4"/>
        <v>0</v>
      </c>
      <c r="K40" s="216"/>
      <c r="L40" s="27">
        <f t="shared" si="3"/>
        <v>0</v>
      </c>
    </row>
    <row r="41" spans="1:12" ht="15" customHeight="1" x14ac:dyDescent="0.45">
      <c r="A41" s="294"/>
      <c r="B41" s="5" t="s">
        <v>4</v>
      </c>
      <c r="C41" s="2">
        <v>503</v>
      </c>
      <c r="D41" s="1">
        <v>0</v>
      </c>
      <c r="E41" s="1">
        <v>0</v>
      </c>
      <c r="F41" s="41">
        <f t="shared" si="0"/>
        <v>0</v>
      </c>
      <c r="G41" s="22">
        <f t="shared" si="1"/>
        <v>0</v>
      </c>
      <c r="H41" s="45"/>
      <c r="I41" s="42">
        <f t="shared" si="2"/>
        <v>0</v>
      </c>
      <c r="J41" s="30">
        <f t="shared" si="4"/>
        <v>0</v>
      </c>
      <c r="K41" s="216"/>
      <c r="L41" s="27">
        <f t="shared" si="3"/>
        <v>0</v>
      </c>
    </row>
    <row r="42" spans="1:12" ht="15.75" customHeight="1" x14ac:dyDescent="0.45">
      <c r="A42" s="294"/>
      <c r="B42" s="5" t="s">
        <v>4</v>
      </c>
      <c r="C42" s="2">
        <v>504</v>
      </c>
      <c r="D42" s="1">
        <v>0</v>
      </c>
      <c r="E42" s="1">
        <v>0</v>
      </c>
      <c r="F42" s="41">
        <f t="shared" si="0"/>
        <v>0</v>
      </c>
      <c r="G42" s="22">
        <f t="shared" si="1"/>
        <v>0</v>
      </c>
      <c r="H42" s="45"/>
      <c r="I42" s="42">
        <f t="shared" si="2"/>
        <v>0</v>
      </c>
      <c r="J42" s="30">
        <f t="shared" si="4"/>
        <v>0</v>
      </c>
      <c r="K42" s="216"/>
      <c r="L42" s="27">
        <f t="shared" si="3"/>
        <v>0</v>
      </c>
    </row>
    <row r="43" spans="1:12" ht="15" customHeight="1" x14ac:dyDescent="0.45">
      <c r="A43" s="293"/>
      <c r="B43" s="5" t="s">
        <v>5</v>
      </c>
      <c r="C43" s="2">
        <v>101</v>
      </c>
      <c r="D43" s="1">
        <v>0</v>
      </c>
      <c r="E43" s="1">
        <v>0</v>
      </c>
      <c r="F43" s="41">
        <f>(E43-D43)*0.01</f>
        <v>0</v>
      </c>
      <c r="G43" s="22">
        <f t="shared" si="1"/>
        <v>0</v>
      </c>
      <c r="H43" s="45"/>
      <c r="I43" s="42">
        <f t="shared" si="2"/>
        <v>0</v>
      </c>
      <c r="J43" s="30">
        <f t="shared" si="4"/>
        <v>0</v>
      </c>
      <c r="K43" s="216"/>
      <c r="L43" s="27">
        <f t="shared" si="3"/>
        <v>0</v>
      </c>
    </row>
    <row r="44" spans="1:12" ht="15" customHeight="1" x14ac:dyDescent="0.45">
      <c r="A44" s="293"/>
      <c r="B44" s="5" t="s">
        <v>5</v>
      </c>
      <c r="C44" s="2">
        <v>102</v>
      </c>
      <c r="D44" s="1">
        <v>0</v>
      </c>
      <c r="E44" s="1">
        <v>0</v>
      </c>
      <c r="F44" s="41">
        <f t="shared" si="0"/>
        <v>0</v>
      </c>
      <c r="G44" s="22">
        <f t="shared" si="1"/>
        <v>0</v>
      </c>
      <c r="H44" s="45"/>
      <c r="I44" s="42">
        <f t="shared" si="2"/>
        <v>0</v>
      </c>
      <c r="J44" s="30">
        <f t="shared" si="4"/>
        <v>0</v>
      </c>
      <c r="K44" s="216"/>
      <c r="L44" s="27">
        <f t="shared" si="3"/>
        <v>0</v>
      </c>
    </row>
    <row r="45" spans="1:12" ht="15" customHeight="1" x14ac:dyDescent="0.45">
      <c r="A45" s="293"/>
      <c r="B45" s="5" t="s">
        <v>5</v>
      </c>
      <c r="C45" s="2">
        <v>103</v>
      </c>
      <c r="D45" s="1">
        <v>0</v>
      </c>
      <c r="E45" s="1">
        <v>0</v>
      </c>
      <c r="F45" s="41">
        <f t="shared" si="0"/>
        <v>0</v>
      </c>
      <c r="G45" s="22">
        <f t="shared" si="1"/>
        <v>0</v>
      </c>
      <c r="H45" s="45"/>
      <c r="I45" s="42">
        <f t="shared" si="2"/>
        <v>0</v>
      </c>
      <c r="J45" s="30">
        <f t="shared" si="4"/>
        <v>0</v>
      </c>
      <c r="K45" s="216"/>
      <c r="L45" s="27">
        <f t="shared" si="3"/>
        <v>0</v>
      </c>
    </row>
    <row r="46" spans="1:12" ht="15" customHeight="1" x14ac:dyDescent="0.45">
      <c r="A46" s="293"/>
      <c r="B46" s="5" t="s">
        <v>5</v>
      </c>
      <c r="C46" s="2">
        <v>104</v>
      </c>
      <c r="D46" s="1">
        <v>0</v>
      </c>
      <c r="E46" s="1">
        <v>0</v>
      </c>
      <c r="F46" s="41">
        <f t="shared" si="0"/>
        <v>0</v>
      </c>
      <c r="G46" s="22">
        <f t="shared" si="1"/>
        <v>0</v>
      </c>
      <c r="H46" s="45"/>
      <c r="I46" s="42">
        <f t="shared" si="2"/>
        <v>0</v>
      </c>
      <c r="J46" s="30">
        <f t="shared" si="4"/>
        <v>0</v>
      </c>
      <c r="K46" s="216"/>
      <c r="L46" s="27">
        <f t="shared" si="3"/>
        <v>0</v>
      </c>
    </row>
    <row r="47" spans="1:12" ht="15" customHeight="1" x14ac:dyDescent="0.45">
      <c r="A47" s="293"/>
      <c r="B47" s="5" t="s">
        <v>5</v>
      </c>
      <c r="C47" s="2">
        <v>201</v>
      </c>
      <c r="D47" s="1">
        <v>0</v>
      </c>
      <c r="E47" s="1">
        <v>0</v>
      </c>
      <c r="F47" s="41">
        <f t="shared" si="0"/>
        <v>0</v>
      </c>
      <c r="G47" s="22">
        <f t="shared" si="1"/>
        <v>0</v>
      </c>
      <c r="H47" s="45"/>
      <c r="I47" s="42">
        <f t="shared" si="2"/>
        <v>0</v>
      </c>
      <c r="J47" s="30">
        <f t="shared" si="4"/>
        <v>0</v>
      </c>
      <c r="K47" s="216"/>
      <c r="L47" s="27">
        <f t="shared" si="3"/>
        <v>0</v>
      </c>
    </row>
    <row r="48" spans="1:12" ht="15" customHeight="1" x14ac:dyDescent="0.45">
      <c r="A48" s="293"/>
      <c r="B48" s="5" t="s">
        <v>5</v>
      </c>
      <c r="C48" s="2">
        <v>202</v>
      </c>
      <c r="D48" s="1">
        <v>0</v>
      </c>
      <c r="E48" s="1">
        <v>0</v>
      </c>
      <c r="F48" s="41">
        <f t="shared" si="0"/>
        <v>0</v>
      </c>
      <c r="G48" s="22">
        <f t="shared" si="1"/>
        <v>0</v>
      </c>
      <c r="H48" s="45"/>
      <c r="I48" s="42">
        <f t="shared" si="2"/>
        <v>0</v>
      </c>
      <c r="J48" s="30">
        <f t="shared" si="4"/>
        <v>0</v>
      </c>
      <c r="K48" s="216"/>
      <c r="L48" s="27">
        <f t="shared" si="3"/>
        <v>0</v>
      </c>
    </row>
    <row r="49" spans="1:12" ht="15" customHeight="1" x14ac:dyDescent="0.45">
      <c r="A49" s="293"/>
      <c r="B49" s="5" t="s">
        <v>5</v>
      </c>
      <c r="C49" s="2">
        <v>203</v>
      </c>
      <c r="D49" s="1">
        <v>0</v>
      </c>
      <c r="E49" s="1">
        <v>0</v>
      </c>
      <c r="F49" s="41">
        <f t="shared" si="0"/>
        <v>0</v>
      </c>
      <c r="G49" s="22">
        <f t="shared" si="1"/>
        <v>0</v>
      </c>
      <c r="H49" s="45"/>
      <c r="I49" s="42">
        <f t="shared" si="2"/>
        <v>0</v>
      </c>
      <c r="J49" s="30">
        <f t="shared" si="4"/>
        <v>0</v>
      </c>
      <c r="K49" s="216"/>
      <c r="L49" s="27">
        <f t="shared" si="3"/>
        <v>0</v>
      </c>
    </row>
    <row r="50" spans="1:12" ht="15" customHeight="1" x14ac:dyDescent="0.45">
      <c r="A50" s="293"/>
      <c r="B50" s="5" t="s">
        <v>5</v>
      </c>
      <c r="C50" s="2">
        <v>204</v>
      </c>
      <c r="D50" s="1">
        <v>0</v>
      </c>
      <c r="E50" s="1">
        <v>0</v>
      </c>
      <c r="F50" s="41">
        <f t="shared" si="0"/>
        <v>0</v>
      </c>
      <c r="G50" s="22">
        <f t="shared" si="1"/>
        <v>0</v>
      </c>
      <c r="H50" s="45"/>
      <c r="I50" s="42">
        <f t="shared" si="2"/>
        <v>0</v>
      </c>
      <c r="J50" s="30">
        <f t="shared" si="4"/>
        <v>0</v>
      </c>
      <c r="K50" s="216"/>
      <c r="L50" s="27">
        <f t="shared" si="3"/>
        <v>0</v>
      </c>
    </row>
    <row r="51" spans="1:12" ht="15" customHeight="1" x14ac:dyDescent="0.45">
      <c r="A51" s="293"/>
      <c r="B51" s="5" t="s">
        <v>5</v>
      </c>
      <c r="C51" s="2">
        <v>301</v>
      </c>
      <c r="D51" s="1">
        <v>0</v>
      </c>
      <c r="E51" s="1">
        <v>0</v>
      </c>
      <c r="F51" s="41">
        <f t="shared" si="0"/>
        <v>0</v>
      </c>
      <c r="G51" s="22">
        <f t="shared" si="1"/>
        <v>0</v>
      </c>
      <c r="H51" s="45"/>
      <c r="I51" s="42">
        <f t="shared" si="2"/>
        <v>0</v>
      </c>
      <c r="J51" s="30">
        <f t="shared" si="4"/>
        <v>0</v>
      </c>
      <c r="K51" s="216"/>
      <c r="L51" s="27">
        <f t="shared" si="3"/>
        <v>0</v>
      </c>
    </row>
    <row r="52" spans="1:12" ht="15" customHeight="1" x14ac:dyDescent="0.45">
      <c r="A52" s="293"/>
      <c r="B52" s="5" t="s">
        <v>5</v>
      </c>
      <c r="C52" s="2">
        <v>302</v>
      </c>
      <c r="D52" s="1">
        <v>0</v>
      </c>
      <c r="E52" s="1">
        <v>0</v>
      </c>
      <c r="F52" s="41">
        <f t="shared" si="0"/>
        <v>0</v>
      </c>
      <c r="G52" s="22">
        <f t="shared" si="1"/>
        <v>0</v>
      </c>
      <c r="H52" s="45"/>
      <c r="I52" s="42">
        <f t="shared" si="2"/>
        <v>0</v>
      </c>
      <c r="J52" s="30">
        <f t="shared" si="4"/>
        <v>0</v>
      </c>
      <c r="K52" s="216"/>
      <c r="L52" s="27">
        <f t="shared" si="3"/>
        <v>0</v>
      </c>
    </row>
    <row r="53" spans="1:12" ht="15" customHeight="1" x14ac:dyDescent="0.45">
      <c r="A53" s="293"/>
      <c r="B53" s="5" t="s">
        <v>5</v>
      </c>
      <c r="C53" s="2">
        <v>303</v>
      </c>
      <c r="D53" s="1">
        <v>0</v>
      </c>
      <c r="E53" s="1">
        <v>0</v>
      </c>
      <c r="F53" s="41">
        <f t="shared" si="0"/>
        <v>0</v>
      </c>
      <c r="G53" s="22">
        <f t="shared" si="1"/>
        <v>0</v>
      </c>
      <c r="H53" s="45"/>
      <c r="I53" s="42">
        <f t="shared" si="2"/>
        <v>0</v>
      </c>
      <c r="J53" s="30">
        <f t="shared" si="4"/>
        <v>0</v>
      </c>
      <c r="K53" s="216"/>
      <c r="L53" s="27">
        <f t="shared" si="3"/>
        <v>0</v>
      </c>
    </row>
    <row r="54" spans="1:12" ht="15" customHeight="1" x14ac:dyDescent="0.45">
      <c r="A54" s="293"/>
      <c r="B54" s="5" t="s">
        <v>5</v>
      </c>
      <c r="C54" s="2">
        <v>304</v>
      </c>
      <c r="D54" s="1">
        <v>0</v>
      </c>
      <c r="E54" s="1">
        <v>0</v>
      </c>
      <c r="F54" s="41">
        <f t="shared" si="0"/>
        <v>0</v>
      </c>
      <c r="G54" s="22">
        <f t="shared" si="1"/>
        <v>0</v>
      </c>
      <c r="H54" s="45"/>
      <c r="I54" s="42">
        <f t="shared" si="2"/>
        <v>0</v>
      </c>
      <c r="J54" s="30">
        <f t="shared" si="4"/>
        <v>0</v>
      </c>
      <c r="K54" s="216"/>
      <c r="L54" s="27">
        <f t="shared" si="3"/>
        <v>0</v>
      </c>
    </row>
    <row r="55" spans="1:12" ht="15" customHeight="1" x14ac:dyDescent="0.45">
      <c r="A55" s="293"/>
      <c r="B55" s="5" t="s">
        <v>5</v>
      </c>
      <c r="C55" s="2">
        <v>401</v>
      </c>
      <c r="D55" s="1">
        <v>0</v>
      </c>
      <c r="E55" s="1">
        <v>0</v>
      </c>
      <c r="F55" s="41">
        <f t="shared" si="0"/>
        <v>0</v>
      </c>
      <c r="G55" s="22">
        <f t="shared" si="1"/>
        <v>0</v>
      </c>
      <c r="H55" s="45"/>
      <c r="I55" s="42">
        <f t="shared" si="2"/>
        <v>0</v>
      </c>
      <c r="J55" s="30">
        <f t="shared" si="4"/>
        <v>0</v>
      </c>
      <c r="K55" s="216"/>
      <c r="L55" s="27">
        <f t="shared" si="3"/>
        <v>0</v>
      </c>
    </row>
    <row r="56" spans="1:12" ht="15" customHeight="1" x14ac:dyDescent="0.45">
      <c r="A56" s="293"/>
      <c r="B56" s="5" t="s">
        <v>5</v>
      </c>
      <c r="C56" s="2">
        <v>402</v>
      </c>
      <c r="D56" s="1">
        <v>0</v>
      </c>
      <c r="E56" s="1">
        <v>0</v>
      </c>
      <c r="F56" s="41">
        <f t="shared" si="0"/>
        <v>0</v>
      </c>
      <c r="G56" s="22">
        <f t="shared" si="1"/>
        <v>0</v>
      </c>
      <c r="H56" s="45"/>
      <c r="I56" s="42">
        <f t="shared" si="2"/>
        <v>0</v>
      </c>
      <c r="J56" s="30">
        <f t="shared" si="4"/>
        <v>0</v>
      </c>
      <c r="K56" s="216"/>
      <c r="L56" s="27">
        <f t="shared" si="3"/>
        <v>0</v>
      </c>
    </row>
    <row r="57" spans="1:12" ht="15" customHeight="1" x14ac:dyDescent="0.45">
      <c r="A57" s="293"/>
      <c r="B57" s="5" t="s">
        <v>5</v>
      </c>
      <c r="C57" s="2">
        <v>403</v>
      </c>
      <c r="D57" s="1">
        <v>0</v>
      </c>
      <c r="E57" s="1">
        <v>0</v>
      </c>
      <c r="F57" s="41">
        <f>(E57-D57)*0.01</f>
        <v>0</v>
      </c>
      <c r="G57" s="22">
        <f t="shared" si="1"/>
        <v>0</v>
      </c>
      <c r="H57" s="45"/>
      <c r="I57" s="42">
        <f t="shared" si="2"/>
        <v>0</v>
      </c>
      <c r="J57" s="30">
        <f t="shared" si="4"/>
        <v>0</v>
      </c>
      <c r="K57" s="216"/>
      <c r="L57" s="27">
        <f t="shared" si="3"/>
        <v>0</v>
      </c>
    </row>
    <row r="58" spans="1:12" ht="15" customHeight="1" x14ac:dyDescent="0.45">
      <c r="A58" s="293"/>
      <c r="B58" s="5" t="s">
        <v>5</v>
      </c>
      <c r="C58" s="2">
        <v>404</v>
      </c>
      <c r="D58" s="1">
        <v>0</v>
      </c>
      <c r="E58" s="1">
        <v>0</v>
      </c>
      <c r="F58" s="41">
        <f t="shared" si="0"/>
        <v>0</v>
      </c>
      <c r="G58" s="22">
        <f t="shared" si="1"/>
        <v>0</v>
      </c>
      <c r="H58" s="45"/>
      <c r="I58" s="42">
        <f t="shared" si="2"/>
        <v>0</v>
      </c>
      <c r="J58" s="30">
        <f t="shared" si="4"/>
        <v>0</v>
      </c>
      <c r="K58" s="216"/>
      <c r="L58" s="27">
        <f t="shared" si="3"/>
        <v>0</v>
      </c>
    </row>
    <row r="59" spans="1:12" ht="15" customHeight="1" x14ac:dyDescent="0.45">
      <c r="A59" s="293"/>
      <c r="B59" s="5" t="s">
        <v>5</v>
      </c>
      <c r="C59" s="2">
        <v>501</v>
      </c>
      <c r="D59" s="1">
        <v>0</v>
      </c>
      <c r="E59" s="1">
        <v>0</v>
      </c>
      <c r="F59" s="41">
        <f t="shared" si="0"/>
        <v>0</v>
      </c>
      <c r="G59" s="22">
        <f t="shared" si="1"/>
        <v>0</v>
      </c>
      <c r="H59" s="45"/>
      <c r="I59" s="42">
        <f t="shared" si="2"/>
        <v>0</v>
      </c>
      <c r="J59" s="30">
        <f t="shared" si="4"/>
        <v>0</v>
      </c>
      <c r="K59" s="216"/>
      <c r="L59" s="27">
        <f t="shared" si="3"/>
        <v>0</v>
      </c>
    </row>
    <row r="60" spans="1:12" ht="15" customHeight="1" x14ac:dyDescent="0.45">
      <c r="A60" s="293"/>
      <c r="B60" s="5" t="s">
        <v>5</v>
      </c>
      <c r="C60" s="2">
        <v>502</v>
      </c>
      <c r="D60" s="1">
        <v>0</v>
      </c>
      <c r="E60" s="1">
        <v>0</v>
      </c>
      <c r="F60" s="41">
        <f t="shared" si="0"/>
        <v>0</v>
      </c>
      <c r="G60" s="22">
        <f t="shared" si="1"/>
        <v>0</v>
      </c>
      <c r="H60" s="45"/>
      <c r="I60" s="42">
        <f t="shared" si="2"/>
        <v>0</v>
      </c>
      <c r="J60" s="30">
        <f t="shared" si="4"/>
        <v>0</v>
      </c>
      <c r="K60" s="216"/>
      <c r="L60" s="27">
        <f t="shared" si="3"/>
        <v>0</v>
      </c>
    </row>
    <row r="61" spans="1:12" ht="15" customHeight="1" x14ac:dyDescent="0.45">
      <c r="A61" s="293"/>
      <c r="B61" s="5" t="s">
        <v>5</v>
      </c>
      <c r="C61" s="2">
        <v>503</v>
      </c>
      <c r="D61" s="1">
        <v>0</v>
      </c>
      <c r="E61" s="1">
        <v>0</v>
      </c>
      <c r="F61" s="41">
        <f t="shared" si="0"/>
        <v>0</v>
      </c>
      <c r="G61" s="22">
        <f t="shared" si="1"/>
        <v>0</v>
      </c>
      <c r="H61" s="45"/>
      <c r="I61" s="42">
        <f t="shared" si="2"/>
        <v>0</v>
      </c>
      <c r="J61" s="30">
        <f t="shared" si="4"/>
        <v>0</v>
      </c>
      <c r="K61" s="216"/>
      <c r="L61" s="27">
        <f t="shared" si="3"/>
        <v>0</v>
      </c>
    </row>
    <row r="62" spans="1:12" ht="15.75" customHeight="1" x14ac:dyDescent="0.45">
      <c r="A62" s="293"/>
      <c r="B62" s="5" t="s">
        <v>5</v>
      </c>
      <c r="C62" s="2">
        <v>504</v>
      </c>
      <c r="D62" s="1">
        <v>0</v>
      </c>
      <c r="E62" s="1">
        <v>0</v>
      </c>
      <c r="F62" s="41">
        <f t="shared" si="0"/>
        <v>0</v>
      </c>
      <c r="G62" s="22">
        <f t="shared" si="1"/>
        <v>0</v>
      </c>
      <c r="H62" s="45"/>
      <c r="I62" s="42">
        <f t="shared" si="2"/>
        <v>0</v>
      </c>
      <c r="J62" s="30">
        <f t="shared" si="4"/>
        <v>0</v>
      </c>
      <c r="K62" s="216"/>
      <c r="L62" s="27">
        <f t="shared" si="3"/>
        <v>0</v>
      </c>
    </row>
    <row r="63" spans="1:12" ht="15" customHeight="1" x14ac:dyDescent="0.45">
      <c r="A63" s="294"/>
      <c r="B63" s="5" t="s">
        <v>6</v>
      </c>
      <c r="C63" s="2">
        <v>101</v>
      </c>
      <c r="D63" s="1">
        <v>0</v>
      </c>
      <c r="E63" s="1">
        <v>0</v>
      </c>
      <c r="F63" s="41">
        <f t="shared" si="0"/>
        <v>0</v>
      </c>
      <c r="G63" s="22">
        <f t="shared" si="1"/>
        <v>0</v>
      </c>
      <c r="H63" s="45"/>
      <c r="I63" s="42">
        <f t="shared" si="2"/>
        <v>0</v>
      </c>
      <c r="J63" s="30">
        <f t="shared" si="4"/>
        <v>0</v>
      </c>
      <c r="K63" s="216"/>
      <c r="L63" s="27">
        <f t="shared" si="3"/>
        <v>0</v>
      </c>
    </row>
    <row r="64" spans="1:12" ht="15" customHeight="1" x14ac:dyDescent="0.45">
      <c r="A64" s="294"/>
      <c r="B64" s="5" t="s">
        <v>6</v>
      </c>
      <c r="C64" s="2">
        <v>102</v>
      </c>
      <c r="D64" s="1">
        <v>0</v>
      </c>
      <c r="E64" s="1">
        <v>0</v>
      </c>
      <c r="F64" s="41">
        <f t="shared" si="0"/>
        <v>0</v>
      </c>
      <c r="G64" s="22">
        <f>MMULT($G$1,1/$F$183)*F64</f>
        <v>0</v>
      </c>
      <c r="H64" s="45"/>
      <c r="I64" s="42">
        <f t="shared" si="2"/>
        <v>0</v>
      </c>
      <c r="J64" s="30">
        <f t="shared" si="4"/>
        <v>0</v>
      </c>
      <c r="K64" s="216"/>
      <c r="L64" s="27">
        <f t="shared" si="3"/>
        <v>0</v>
      </c>
    </row>
    <row r="65" spans="1:12" ht="15" customHeight="1" x14ac:dyDescent="0.45">
      <c r="A65" s="294"/>
      <c r="B65" s="5" t="s">
        <v>6</v>
      </c>
      <c r="C65" s="2">
        <v>103</v>
      </c>
      <c r="D65" s="1">
        <v>0</v>
      </c>
      <c r="E65" s="1">
        <v>0</v>
      </c>
      <c r="F65" s="41">
        <f t="shared" si="0"/>
        <v>0</v>
      </c>
      <c r="G65" s="22">
        <f t="shared" si="1"/>
        <v>0</v>
      </c>
      <c r="H65" s="45"/>
      <c r="I65" s="42">
        <f t="shared" si="2"/>
        <v>0</v>
      </c>
      <c r="J65" s="30">
        <f t="shared" si="4"/>
        <v>0</v>
      </c>
      <c r="K65" s="216"/>
      <c r="L65" s="27">
        <f>SUM(I65,J65,K65)</f>
        <v>0</v>
      </c>
    </row>
    <row r="66" spans="1:12" ht="15" customHeight="1" x14ac:dyDescent="0.45">
      <c r="A66" s="294"/>
      <c r="B66" s="5" t="s">
        <v>6</v>
      </c>
      <c r="C66" s="2">
        <v>104</v>
      </c>
      <c r="D66" s="1">
        <v>0</v>
      </c>
      <c r="E66" s="1">
        <v>0</v>
      </c>
      <c r="F66" s="41">
        <f t="shared" si="0"/>
        <v>0</v>
      </c>
      <c r="G66" s="22">
        <f t="shared" si="1"/>
        <v>0</v>
      </c>
      <c r="H66" s="45"/>
      <c r="I66" s="42">
        <f t="shared" si="2"/>
        <v>0</v>
      </c>
      <c r="J66" s="30">
        <f t="shared" si="4"/>
        <v>0</v>
      </c>
      <c r="K66" s="216"/>
      <c r="L66" s="27">
        <f t="shared" si="3"/>
        <v>0</v>
      </c>
    </row>
    <row r="67" spans="1:12" ht="15" customHeight="1" x14ac:dyDescent="0.45">
      <c r="A67" s="294"/>
      <c r="B67" s="5" t="s">
        <v>6</v>
      </c>
      <c r="C67" s="2">
        <v>201</v>
      </c>
      <c r="D67" s="1">
        <v>0</v>
      </c>
      <c r="E67" s="1">
        <v>0</v>
      </c>
      <c r="F67" s="41">
        <f t="shared" si="0"/>
        <v>0</v>
      </c>
      <c r="G67" s="22">
        <f t="shared" si="1"/>
        <v>0</v>
      </c>
      <c r="H67" s="45"/>
      <c r="I67" s="42">
        <f t="shared" si="2"/>
        <v>0</v>
      </c>
      <c r="J67" s="30">
        <f t="shared" si="4"/>
        <v>0</v>
      </c>
      <c r="K67" s="216"/>
      <c r="L67" s="27">
        <f t="shared" si="3"/>
        <v>0</v>
      </c>
    </row>
    <row r="68" spans="1:12" ht="15" customHeight="1" x14ac:dyDescent="0.45">
      <c r="A68" s="294"/>
      <c r="B68" s="5" t="s">
        <v>6</v>
      </c>
      <c r="C68" s="2">
        <v>202</v>
      </c>
      <c r="D68" s="1">
        <v>0</v>
      </c>
      <c r="E68" s="1">
        <v>0</v>
      </c>
      <c r="F68" s="41">
        <f t="shared" ref="F68:F89" si="5">(E68-D68)*$N$1</f>
        <v>0</v>
      </c>
      <c r="G68" s="22">
        <f t="shared" ref="G68:G131" si="6">MMULT($G$1,1/$F$183)*F68</f>
        <v>0</v>
      </c>
      <c r="H68" s="45"/>
      <c r="I68" s="42">
        <f t="shared" ref="I68:I131" si="7">SUM(G68,H68)</f>
        <v>0</v>
      </c>
      <c r="J68" s="30">
        <f t="shared" si="4"/>
        <v>0</v>
      </c>
      <c r="K68" s="216"/>
      <c r="L68" s="27">
        <f t="shared" ref="L68:L131" si="8">SUM(I68,J68,K68)</f>
        <v>0</v>
      </c>
    </row>
    <row r="69" spans="1:12" ht="15" customHeight="1" x14ac:dyDescent="0.45">
      <c r="A69" s="294"/>
      <c r="B69" s="5" t="s">
        <v>6</v>
      </c>
      <c r="C69" s="2">
        <v>203</v>
      </c>
      <c r="D69" s="1">
        <v>0</v>
      </c>
      <c r="E69" s="1">
        <v>0</v>
      </c>
      <c r="F69" s="41">
        <f t="shared" si="5"/>
        <v>0</v>
      </c>
      <c r="G69" s="22">
        <f t="shared" si="6"/>
        <v>0</v>
      </c>
      <c r="H69" s="45"/>
      <c r="I69" s="42">
        <f t="shared" si="7"/>
        <v>0</v>
      </c>
      <c r="J69" s="30">
        <f t="shared" ref="J69:J132" si="9">SUM($J$3)</f>
        <v>0</v>
      </c>
      <c r="K69" s="216"/>
      <c r="L69" s="27">
        <f t="shared" si="8"/>
        <v>0</v>
      </c>
    </row>
    <row r="70" spans="1:12" ht="15" customHeight="1" x14ac:dyDescent="0.45">
      <c r="A70" s="294"/>
      <c r="B70" s="5" t="s">
        <v>6</v>
      </c>
      <c r="C70" s="2">
        <v>204</v>
      </c>
      <c r="D70" s="1">
        <v>0</v>
      </c>
      <c r="E70" s="1">
        <v>0</v>
      </c>
      <c r="F70" s="41">
        <f t="shared" si="5"/>
        <v>0</v>
      </c>
      <c r="G70" s="22">
        <f t="shared" si="6"/>
        <v>0</v>
      </c>
      <c r="H70" s="45"/>
      <c r="I70" s="42">
        <f t="shared" si="7"/>
        <v>0</v>
      </c>
      <c r="J70" s="30">
        <f t="shared" si="9"/>
        <v>0</v>
      </c>
      <c r="K70" s="216"/>
      <c r="L70" s="27">
        <f t="shared" si="8"/>
        <v>0</v>
      </c>
    </row>
    <row r="71" spans="1:12" ht="15" customHeight="1" x14ac:dyDescent="0.45">
      <c r="A71" s="294"/>
      <c r="B71" s="5" t="s">
        <v>6</v>
      </c>
      <c r="C71" s="2">
        <v>301</v>
      </c>
      <c r="D71" s="1">
        <v>0</v>
      </c>
      <c r="E71" s="1">
        <v>0</v>
      </c>
      <c r="F71" s="41">
        <f t="shared" si="5"/>
        <v>0</v>
      </c>
      <c r="G71" s="22">
        <f t="shared" si="6"/>
        <v>0</v>
      </c>
      <c r="H71" s="45"/>
      <c r="I71" s="42">
        <f t="shared" si="7"/>
        <v>0</v>
      </c>
      <c r="J71" s="30">
        <f t="shared" si="9"/>
        <v>0</v>
      </c>
      <c r="K71" s="216"/>
      <c r="L71" s="27">
        <f t="shared" si="8"/>
        <v>0</v>
      </c>
    </row>
    <row r="72" spans="1:12" ht="15" customHeight="1" x14ac:dyDescent="0.45">
      <c r="A72" s="294"/>
      <c r="B72" s="5" t="s">
        <v>6</v>
      </c>
      <c r="C72" s="2">
        <v>302</v>
      </c>
      <c r="D72" s="1">
        <v>0</v>
      </c>
      <c r="E72" s="1">
        <v>0</v>
      </c>
      <c r="F72" s="41">
        <f t="shared" si="5"/>
        <v>0</v>
      </c>
      <c r="G72" s="22">
        <f t="shared" si="6"/>
        <v>0</v>
      </c>
      <c r="H72" s="45"/>
      <c r="I72" s="42">
        <f t="shared" si="7"/>
        <v>0</v>
      </c>
      <c r="J72" s="30">
        <f t="shared" si="9"/>
        <v>0</v>
      </c>
      <c r="K72" s="216"/>
      <c r="L72" s="27">
        <f t="shared" si="8"/>
        <v>0</v>
      </c>
    </row>
    <row r="73" spans="1:12" ht="15" customHeight="1" x14ac:dyDescent="0.45">
      <c r="A73" s="294"/>
      <c r="B73" s="5" t="s">
        <v>6</v>
      </c>
      <c r="C73" s="2">
        <v>303</v>
      </c>
      <c r="D73" s="1">
        <v>0</v>
      </c>
      <c r="E73" s="1">
        <v>0</v>
      </c>
      <c r="F73" s="41">
        <f t="shared" si="5"/>
        <v>0</v>
      </c>
      <c r="G73" s="22">
        <f t="shared" si="6"/>
        <v>0</v>
      </c>
      <c r="H73" s="45"/>
      <c r="I73" s="42">
        <f t="shared" si="7"/>
        <v>0</v>
      </c>
      <c r="J73" s="30">
        <f t="shared" si="9"/>
        <v>0</v>
      </c>
      <c r="K73" s="216"/>
      <c r="L73" s="27">
        <f t="shared" si="8"/>
        <v>0</v>
      </c>
    </row>
    <row r="74" spans="1:12" ht="15" customHeight="1" x14ac:dyDescent="0.45">
      <c r="A74" s="294"/>
      <c r="B74" s="5" t="s">
        <v>6</v>
      </c>
      <c r="C74" s="2">
        <v>304</v>
      </c>
      <c r="D74" s="1">
        <v>0</v>
      </c>
      <c r="E74" s="1">
        <v>0</v>
      </c>
      <c r="F74" s="41">
        <f t="shared" si="5"/>
        <v>0</v>
      </c>
      <c r="G74" s="22">
        <f t="shared" si="6"/>
        <v>0</v>
      </c>
      <c r="H74" s="45"/>
      <c r="I74" s="42">
        <f t="shared" si="7"/>
        <v>0</v>
      </c>
      <c r="J74" s="30">
        <f t="shared" si="9"/>
        <v>0</v>
      </c>
      <c r="K74" s="216"/>
      <c r="L74" s="27">
        <f t="shared" si="8"/>
        <v>0</v>
      </c>
    </row>
    <row r="75" spans="1:12" ht="15" customHeight="1" x14ac:dyDescent="0.45">
      <c r="A75" s="294"/>
      <c r="B75" s="5" t="s">
        <v>6</v>
      </c>
      <c r="C75" s="2">
        <v>401</v>
      </c>
      <c r="D75" s="1">
        <v>0</v>
      </c>
      <c r="E75" s="1">
        <v>0</v>
      </c>
      <c r="F75" s="41">
        <f t="shared" si="5"/>
        <v>0</v>
      </c>
      <c r="G75" s="22">
        <f t="shared" si="6"/>
        <v>0</v>
      </c>
      <c r="H75" s="45"/>
      <c r="I75" s="42">
        <f t="shared" si="7"/>
        <v>0</v>
      </c>
      <c r="J75" s="30">
        <f t="shared" si="9"/>
        <v>0</v>
      </c>
      <c r="K75" s="216"/>
      <c r="L75" s="27">
        <f t="shared" si="8"/>
        <v>0</v>
      </c>
    </row>
    <row r="76" spans="1:12" ht="15" customHeight="1" x14ac:dyDescent="0.45">
      <c r="A76" s="294"/>
      <c r="B76" s="5" t="s">
        <v>6</v>
      </c>
      <c r="C76" s="2">
        <v>402</v>
      </c>
      <c r="D76" s="1">
        <v>0</v>
      </c>
      <c r="E76" s="1">
        <v>0</v>
      </c>
      <c r="F76" s="41">
        <f t="shared" si="5"/>
        <v>0</v>
      </c>
      <c r="G76" s="22">
        <f t="shared" si="6"/>
        <v>0</v>
      </c>
      <c r="H76" s="45"/>
      <c r="I76" s="42">
        <f t="shared" si="7"/>
        <v>0</v>
      </c>
      <c r="J76" s="30">
        <f t="shared" si="9"/>
        <v>0</v>
      </c>
      <c r="K76" s="216"/>
      <c r="L76" s="27">
        <f t="shared" si="8"/>
        <v>0</v>
      </c>
    </row>
    <row r="77" spans="1:12" ht="15" customHeight="1" x14ac:dyDescent="0.45">
      <c r="A77" s="294"/>
      <c r="B77" s="5" t="s">
        <v>6</v>
      </c>
      <c r="C77" s="2">
        <v>403</v>
      </c>
      <c r="D77" s="1">
        <v>0</v>
      </c>
      <c r="E77" s="1">
        <v>0</v>
      </c>
      <c r="F77" s="41">
        <f t="shared" si="5"/>
        <v>0</v>
      </c>
      <c r="G77" s="22">
        <f t="shared" si="6"/>
        <v>0</v>
      </c>
      <c r="H77" s="45"/>
      <c r="I77" s="42">
        <f t="shared" si="7"/>
        <v>0</v>
      </c>
      <c r="J77" s="30">
        <f t="shared" si="9"/>
        <v>0</v>
      </c>
      <c r="K77" s="216"/>
      <c r="L77" s="27">
        <f t="shared" si="8"/>
        <v>0</v>
      </c>
    </row>
    <row r="78" spans="1:12" ht="15" customHeight="1" x14ac:dyDescent="0.45">
      <c r="A78" s="294"/>
      <c r="B78" s="5" t="s">
        <v>6</v>
      </c>
      <c r="C78" s="2">
        <v>404</v>
      </c>
      <c r="D78" s="1">
        <v>0</v>
      </c>
      <c r="E78" s="1">
        <v>0</v>
      </c>
      <c r="F78" s="41">
        <f t="shared" si="5"/>
        <v>0</v>
      </c>
      <c r="G78" s="22">
        <f t="shared" si="6"/>
        <v>0</v>
      </c>
      <c r="H78" s="45"/>
      <c r="I78" s="42">
        <f t="shared" si="7"/>
        <v>0</v>
      </c>
      <c r="J78" s="30">
        <f t="shared" si="9"/>
        <v>0</v>
      </c>
      <c r="K78" s="216"/>
      <c r="L78" s="27">
        <f t="shared" si="8"/>
        <v>0</v>
      </c>
    </row>
    <row r="79" spans="1:12" ht="15" customHeight="1" x14ac:dyDescent="0.45">
      <c r="A79" s="294"/>
      <c r="B79" s="5" t="s">
        <v>6</v>
      </c>
      <c r="C79" s="2">
        <v>501</v>
      </c>
      <c r="D79" s="1">
        <v>0</v>
      </c>
      <c r="E79" s="1">
        <v>0</v>
      </c>
      <c r="F79" s="41">
        <f t="shared" si="5"/>
        <v>0</v>
      </c>
      <c r="G79" s="22">
        <f t="shared" si="6"/>
        <v>0</v>
      </c>
      <c r="H79" s="45"/>
      <c r="I79" s="42">
        <f t="shared" si="7"/>
        <v>0</v>
      </c>
      <c r="J79" s="30">
        <f t="shared" si="9"/>
        <v>0</v>
      </c>
      <c r="K79" s="216"/>
      <c r="L79" s="27">
        <f t="shared" si="8"/>
        <v>0</v>
      </c>
    </row>
    <row r="80" spans="1:12" ht="15" customHeight="1" x14ac:dyDescent="0.45">
      <c r="A80" s="294"/>
      <c r="B80" s="5" t="s">
        <v>6</v>
      </c>
      <c r="C80" s="2">
        <v>502</v>
      </c>
      <c r="D80" s="1">
        <v>0</v>
      </c>
      <c r="E80" s="1">
        <v>0</v>
      </c>
      <c r="F80" s="41">
        <f t="shared" si="5"/>
        <v>0</v>
      </c>
      <c r="G80" s="22">
        <f t="shared" si="6"/>
        <v>0</v>
      </c>
      <c r="H80" s="45"/>
      <c r="I80" s="42">
        <f t="shared" si="7"/>
        <v>0</v>
      </c>
      <c r="J80" s="30">
        <f t="shared" si="9"/>
        <v>0</v>
      </c>
      <c r="K80" s="216"/>
      <c r="L80" s="27">
        <f t="shared" si="8"/>
        <v>0</v>
      </c>
    </row>
    <row r="81" spans="1:12" ht="15" customHeight="1" x14ac:dyDescent="0.45">
      <c r="A81" s="294"/>
      <c r="B81" s="5" t="s">
        <v>6</v>
      </c>
      <c r="C81" s="2">
        <v>503</v>
      </c>
      <c r="D81" s="1">
        <v>0</v>
      </c>
      <c r="E81" s="1">
        <v>0</v>
      </c>
      <c r="F81" s="41">
        <f t="shared" si="5"/>
        <v>0</v>
      </c>
      <c r="G81" s="22">
        <f t="shared" si="6"/>
        <v>0</v>
      </c>
      <c r="H81" s="45"/>
      <c r="I81" s="42">
        <f t="shared" si="7"/>
        <v>0</v>
      </c>
      <c r="J81" s="30">
        <f t="shared" si="9"/>
        <v>0</v>
      </c>
      <c r="K81" s="216"/>
      <c r="L81" s="27">
        <f t="shared" si="8"/>
        <v>0</v>
      </c>
    </row>
    <row r="82" spans="1:12" ht="15.75" customHeight="1" x14ac:dyDescent="0.45">
      <c r="A82" s="294"/>
      <c r="B82" s="5" t="s">
        <v>6</v>
      </c>
      <c r="C82" s="2">
        <v>504</v>
      </c>
      <c r="D82" s="1">
        <v>0</v>
      </c>
      <c r="E82" s="1">
        <v>0</v>
      </c>
      <c r="F82" s="41">
        <f t="shared" si="5"/>
        <v>0</v>
      </c>
      <c r="G82" s="22">
        <f t="shared" si="6"/>
        <v>0</v>
      </c>
      <c r="H82" s="45"/>
      <c r="I82" s="42">
        <f t="shared" si="7"/>
        <v>0</v>
      </c>
      <c r="J82" s="30">
        <f t="shared" si="9"/>
        <v>0</v>
      </c>
      <c r="K82" s="216"/>
      <c r="L82" s="27">
        <f t="shared" si="8"/>
        <v>0</v>
      </c>
    </row>
    <row r="83" spans="1:12" ht="15" customHeight="1" x14ac:dyDescent="0.45">
      <c r="A83" s="293"/>
      <c r="B83" s="5" t="s">
        <v>7</v>
      </c>
      <c r="C83" s="2">
        <v>101</v>
      </c>
      <c r="D83" s="1">
        <v>0</v>
      </c>
      <c r="E83" s="1">
        <v>0</v>
      </c>
      <c r="F83" s="41">
        <f t="shared" si="5"/>
        <v>0</v>
      </c>
      <c r="G83" s="22">
        <f t="shared" si="6"/>
        <v>0</v>
      </c>
      <c r="H83" s="45"/>
      <c r="I83" s="42">
        <f t="shared" si="7"/>
        <v>0</v>
      </c>
      <c r="J83" s="30">
        <f t="shared" si="9"/>
        <v>0</v>
      </c>
      <c r="K83" s="216"/>
      <c r="L83" s="27">
        <f t="shared" si="8"/>
        <v>0</v>
      </c>
    </row>
    <row r="84" spans="1:12" ht="15" customHeight="1" x14ac:dyDescent="0.45">
      <c r="A84" s="293"/>
      <c r="B84" s="5" t="s">
        <v>7</v>
      </c>
      <c r="C84" s="2">
        <v>102</v>
      </c>
      <c r="D84" s="1">
        <v>0</v>
      </c>
      <c r="E84" s="1">
        <v>0</v>
      </c>
      <c r="F84" s="41">
        <f t="shared" si="5"/>
        <v>0</v>
      </c>
      <c r="G84" s="22">
        <f t="shared" si="6"/>
        <v>0</v>
      </c>
      <c r="H84" s="45"/>
      <c r="I84" s="42">
        <f t="shared" si="7"/>
        <v>0</v>
      </c>
      <c r="J84" s="30">
        <f t="shared" si="9"/>
        <v>0</v>
      </c>
      <c r="K84" s="216"/>
      <c r="L84" s="27">
        <f t="shared" si="8"/>
        <v>0</v>
      </c>
    </row>
    <row r="85" spans="1:12" ht="15" customHeight="1" x14ac:dyDescent="0.45">
      <c r="A85" s="293"/>
      <c r="B85" s="5" t="s">
        <v>7</v>
      </c>
      <c r="C85" s="2">
        <v>103</v>
      </c>
      <c r="D85" s="1">
        <v>0</v>
      </c>
      <c r="E85" s="1">
        <v>0</v>
      </c>
      <c r="F85" s="41">
        <f t="shared" si="5"/>
        <v>0</v>
      </c>
      <c r="G85" s="22">
        <f t="shared" si="6"/>
        <v>0</v>
      </c>
      <c r="H85" s="45"/>
      <c r="I85" s="42">
        <f t="shared" si="7"/>
        <v>0</v>
      </c>
      <c r="J85" s="30">
        <f t="shared" si="9"/>
        <v>0</v>
      </c>
      <c r="K85" s="216"/>
      <c r="L85" s="27">
        <f t="shared" si="8"/>
        <v>0</v>
      </c>
    </row>
    <row r="86" spans="1:12" ht="15" customHeight="1" x14ac:dyDescent="0.45">
      <c r="A86" s="293"/>
      <c r="B86" s="5" t="s">
        <v>7</v>
      </c>
      <c r="C86" s="2">
        <v>104</v>
      </c>
      <c r="D86" s="1">
        <v>0</v>
      </c>
      <c r="E86" s="1">
        <v>0</v>
      </c>
      <c r="F86" s="41">
        <f t="shared" si="5"/>
        <v>0</v>
      </c>
      <c r="G86" s="22">
        <f t="shared" si="6"/>
        <v>0</v>
      </c>
      <c r="H86" s="45"/>
      <c r="I86" s="42">
        <f t="shared" si="7"/>
        <v>0</v>
      </c>
      <c r="J86" s="30">
        <f t="shared" si="9"/>
        <v>0</v>
      </c>
      <c r="K86" s="216"/>
      <c r="L86" s="27">
        <f t="shared" si="8"/>
        <v>0</v>
      </c>
    </row>
    <row r="87" spans="1:12" ht="15" customHeight="1" x14ac:dyDescent="0.45">
      <c r="A87" s="293"/>
      <c r="B87" s="5" t="s">
        <v>7</v>
      </c>
      <c r="C87" s="2">
        <v>201</v>
      </c>
      <c r="D87" s="1">
        <v>0</v>
      </c>
      <c r="E87" s="1">
        <v>0</v>
      </c>
      <c r="F87" s="41">
        <f t="shared" si="5"/>
        <v>0</v>
      </c>
      <c r="G87" s="22">
        <f t="shared" si="6"/>
        <v>0</v>
      </c>
      <c r="H87" s="45"/>
      <c r="I87" s="42">
        <f t="shared" si="7"/>
        <v>0</v>
      </c>
      <c r="J87" s="30">
        <f t="shared" si="9"/>
        <v>0</v>
      </c>
      <c r="K87" s="216"/>
      <c r="L87" s="27">
        <f t="shared" si="8"/>
        <v>0</v>
      </c>
    </row>
    <row r="88" spans="1:12" ht="15" customHeight="1" x14ac:dyDescent="0.45">
      <c r="A88" s="293"/>
      <c r="B88" s="5" t="s">
        <v>7</v>
      </c>
      <c r="C88" s="2">
        <v>202</v>
      </c>
      <c r="D88" s="1">
        <v>0</v>
      </c>
      <c r="E88" s="1">
        <v>0</v>
      </c>
      <c r="F88" s="41">
        <f>(E88-D88)*0.01</f>
        <v>0</v>
      </c>
      <c r="G88" s="22">
        <f t="shared" si="6"/>
        <v>0</v>
      </c>
      <c r="H88" s="45"/>
      <c r="I88" s="42">
        <f t="shared" si="7"/>
        <v>0</v>
      </c>
      <c r="J88" s="30">
        <f t="shared" si="9"/>
        <v>0</v>
      </c>
      <c r="K88" s="216"/>
      <c r="L88" s="27">
        <f t="shared" si="8"/>
        <v>0</v>
      </c>
    </row>
    <row r="89" spans="1:12" ht="15" customHeight="1" x14ac:dyDescent="0.45">
      <c r="A89" s="293"/>
      <c r="B89" s="5" t="s">
        <v>7</v>
      </c>
      <c r="C89" s="2">
        <v>203</v>
      </c>
      <c r="D89" s="1">
        <v>0</v>
      </c>
      <c r="E89" s="1">
        <v>0</v>
      </c>
      <c r="F89" s="41">
        <f t="shared" si="5"/>
        <v>0</v>
      </c>
      <c r="G89" s="22">
        <f t="shared" si="6"/>
        <v>0</v>
      </c>
      <c r="H89" s="45"/>
      <c r="I89" s="42">
        <f t="shared" si="7"/>
        <v>0</v>
      </c>
      <c r="J89" s="30">
        <f t="shared" si="9"/>
        <v>0</v>
      </c>
      <c r="K89" s="216"/>
      <c r="L89" s="27">
        <f t="shared" si="8"/>
        <v>0</v>
      </c>
    </row>
    <row r="90" spans="1:12" ht="15" customHeight="1" x14ac:dyDescent="0.45">
      <c r="A90" s="293"/>
      <c r="B90" s="5" t="s">
        <v>7</v>
      </c>
      <c r="C90" s="2">
        <v>204</v>
      </c>
      <c r="D90" s="1">
        <v>0</v>
      </c>
      <c r="E90" s="1">
        <v>0</v>
      </c>
      <c r="F90" s="41">
        <f>(E90-D90)*0.01</f>
        <v>0</v>
      </c>
      <c r="G90" s="22">
        <f t="shared" si="6"/>
        <v>0</v>
      </c>
      <c r="H90" s="45"/>
      <c r="I90" s="42">
        <f t="shared" si="7"/>
        <v>0</v>
      </c>
      <c r="J90" s="30">
        <f t="shared" si="9"/>
        <v>0</v>
      </c>
      <c r="K90" s="216"/>
      <c r="L90" s="27">
        <f t="shared" si="8"/>
        <v>0</v>
      </c>
    </row>
    <row r="91" spans="1:12" ht="15" customHeight="1" x14ac:dyDescent="0.45">
      <c r="A91" s="293"/>
      <c r="B91" s="5" t="s">
        <v>7</v>
      </c>
      <c r="C91" s="2">
        <v>301</v>
      </c>
      <c r="D91" s="1">
        <v>0</v>
      </c>
      <c r="E91" s="1">
        <v>0</v>
      </c>
      <c r="F91" s="41">
        <f t="shared" ref="F91:F123" si="10">(E91-D91)*$N$1</f>
        <v>0</v>
      </c>
      <c r="G91" s="22">
        <f t="shared" si="6"/>
        <v>0</v>
      </c>
      <c r="H91" s="45"/>
      <c r="I91" s="42">
        <f t="shared" si="7"/>
        <v>0</v>
      </c>
      <c r="J91" s="30">
        <f t="shared" si="9"/>
        <v>0</v>
      </c>
      <c r="K91" s="216"/>
      <c r="L91" s="27">
        <f t="shared" si="8"/>
        <v>0</v>
      </c>
    </row>
    <row r="92" spans="1:12" ht="15" customHeight="1" x14ac:dyDescent="0.45">
      <c r="A92" s="293"/>
      <c r="B92" s="5" t="s">
        <v>7</v>
      </c>
      <c r="C92" s="2">
        <v>302</v>
      </c>
      <c r="D92" s="1">
        <v>0</v>
      </c>
      <c r="E92" s="1">
        <v>0</v>
      </c>
      <c r="F92" s="41">
        <f t="shared" si="10"/>
        <v>0</v>
      </c>
      <c r="G92" s="22">
        <f t="shared" si="6"/>
        <v>0</v>
      </c>
      <c r="H92" s="45"/>
      <c r="I92" s="42">
        <f t="shared" si="7"/>
        <v>0</v>
      </c>
      <c r="J92" s="30">
        <f t="shared" si="9"/>
        <v>0</v>
      </c>
      <c r="K92" s="216"/>
      <c r="L92" s="27">
        <f t="shared" si="8"/>
        <v>0</v>
      </c>
    </row>
    <row r="93" spans="1:12" ht="15" customHeight="1" x14ac:dyDescent="0.45">
      <c r="A93" s="293"/>
      <c r="B93" s="5" t="s">
        <v>7</v>
      </c>
      <c r="C93" s="2">
        <v>303</v>
      </c>
      <c r="D93" s="1">
        <v>0</v>
      </c>
      <c r="E93" s="1">
        <v>0</v>
      </c>
      <c r="F93" s="41">
        <f t="shared" si="10"/>
        <v>0</v>
      </c>
      <c r="G93" s="22">
        <f t="shared" si="6"/>
        <v>0</v>
      </c>
      <c r="H93" s="45"/>
      <c r="I93" s="42">
        <f t="shared" si="7"/>
        <v>0</v>
      </c>
      <c r="J93" s="30">
        <f t="shared" si="9"/>
        <v>0</v>
      </c>
      <c r="K93" s="216"/>
      <c r="L93" s="27">
        <f t="shared" si="8"/>
        <v>0</v>
      </c>
    </row>
    <row r="94" spans="1:12" ht="15" customHeight="1" x14ac:dyDescent="0.45">
      <c r="A94" s="293"/>
      <c r="B94" s="5" t="s">
        <v>7</v>
      </c>
      <c r="C94" s="2">
        <v>304</v>
      </c>
      <c r="D94" s="1">
        <v>0</v>
      </c>
      <c r="E94" s="1">
        <v>0</v>
      </c>
      <c r="F94" s="41">
        <f t="shared" si="10"/>
        <v>0</v>
      </c>
      <c r="G94" s="22">
        <f t="shared" si="6"/>
        <v>0</v>
      </c>
      <c r="H94" s="45"/>
      <c r="I94" s="42">
        <f t="shared" si="7"/>
        <v>0</v>
      </c>
      <c r="J94" s="30">
        <f t="shared" si="9"/>
        <v>0</v>
      </c>
      <c r="K94" s="216"/>
      <c r="L94" s="27">
        <f t="shared" si="8"/>
        <v>0</v>
      </c>
    </row>
    <row r="95" spans="1:12" ht="15" customHeight="1" x14ac:dyDescent="0.45">
      <c r="A95" s="293"/>
      <c r="B95" s="5" t="s">
        <v>7</v>
      </c>
      <c r="C95" s="2">
        <v>401</v>
      </c>
      <c r="D95" s="1">
        <v>0</v>
      </c>
      <c r="E95" s="1">
        <v>0</v>
      </c>
      <c r="F95" s="41">
        <f t="shared" si="10"/>
        <v>0</v>
      </c>
      <c r="G95" s="22">
        <f t="shared" si="6"/>
        <v>0</v>
      </c>
      <c r="H95" s="45"/>
      <c r="I95" s="42">
        <f t="shared" si="7"/>
        <v>0</v>
      </c>
      <c r="J95" s="30">
        <f t="shared" si="9"/>
        <v>0</v>
      </c>
      <c r="K95" s="216"/>
      <c r="L95" s="27">
        <f t="shared" si="8"/>
        <v>0</v>
      </c>
    </row>
    <row r="96" spans="1:12" ht="15" customHeight="1" x14ac:dyDescent="0.45">
      <c r="A96" s="293"/>
      <c r="B96" s="5" t="s">
        <v>7</v>
      </c>
      <c r="C96" s="2">
        <v>402</v>
      </c>
      <c r="D96" s="1">
        <v>0</v>
      </c>
      <c r="E96" s="1">
        <v>0</v>
      </c>
      <c r="F96" s="41">
        <f t="shared" si="10"/>
        <v>0</v>
      </c>
      <c r="G96" s="22">
        <f t="shared" si="6"/>
        <v>0</v>
      </c>
      <c r="H96" s="45"/>
      <c r="I96" s="42">
        <f t="shared" si="7"/>
        <v>0</v>
      </c>
      <c r="J96" s="30">
        <f t="shared" si="9"/>
        <v>0</v>
      </c>
      <c r="K96" s="216"/>
      <c r="L96" s="27">
        <f t="shared" si="8"/>
        <v>0</v>
      </c>
    </row>
    <row r="97" spans="1:12" ht="15" customHeight="1" x14ac:dyDescent="0.45">
      <c r="A97" s="293"/>
      <c r="B97" s="5" t="s">
        <v>7</v>
      </c>
      <c r="C97" s="2">
        <v>403</v>
      </c>
      <c r="D97" s="1">
        <v>0</v>
      </c>
      <c r="E97" s="1">
        <v>0</v>
      </c>
      <c r="F97" s="41">
        <f t="shared" si="10"/>
        <v>0</v>
      </c>
      <c r="G97" s="22">
        <f t="shared" si="6"/>
        <v>0</v>
      </c>
      <c r="H97" s="45"/>
      <c r="I97" s="42">
        <f t="shared" si="7"/>
        <v>0</v>
      </c>
      <c r="J97" s="30">
        <f t="shared" si="9"/>
        <v>0</v>
      </c>
      <c r="K97" s="216"/>
      <c r="L97" s="27">
        <f t="shared" si="8"/>
        <v>0</v>
      </c>
    </row>
    <row r="98" spans="1:12" ht="15" customHeight="1" x14ac:dyDescent="0.45">
      <c r="A98" s="293"/>
      <c r="B98" s="5" t="s">
        <v>7</v>
      </c>
      <c r="C98" s="2">
        <v>404</v>
      </c>
      <c r="D98" s="1">
        <v>0</v>
      </c>
      <c r="E98" s="1">
        <v>0</v>
      </c>
      <c r="F98" s="41">
        <f t="shared" si="10"/>
        <v>0</v>
      </c>
      <c r="G98" s="22">
        <f t="shared" si="6"/>
        <v>0</v>
      </c>
      <c r="H98" s="45"/>
      <c r="I98" s="42">
        <f t="shared" si="7"/>
        <v>0</v>
      </c>
      <c r="J98" s="30">
        <f t="shared" si="9"/>
        <v>0</v>
      </c>
      <c r="K98" s="216"/>
      <c r="L98" s="27">
        <f t="shared" si="8"/>
        <v>0</v>
      </c>
    </row>
    <row r="99" spans="1:12" ht="15" customHeight="1" x14ac:dyDescent="0.45">
      <c r="A99" s="293"/>
      <c r="B99" s="5" t="s">
        <v>7</v>
      </c>
      <c r="C99" s="2">
        <v>501</v>
      </c>
      <c r="D99" s="1">
        <v>0</v>
      </c>
      <c r="E99" s="1">
        <v>0</v>
      </c>
      <c r="F99" s="41">
        <f t="shared" si="10"/>
        <v>0</v>
      </c>
      <c r="G99" s="22">
        <f t="shared" si="6"/>
        <v>0</v>
      </c>
      <c r="H99" s="45"/>
      <c r="I99" s="42">
        <f t="shared" si="7"/>
        <v>0</v>
      </c>
      <c r="J99" s="30">
        <f t="shared" si="9"/>
        <v>0</v>
      </c>
      <c r="K99" s="216"/>
      <c r="L99" s="27">
        <f t="shared" si="8"/>
        <v>0</v>
      </c>
    </row>
    <row r="100" spans="1:12" ht="15" customHeight="1" x14ac:dyDescent="0.45">
      <c r="A100" s="293"/>
      <c r="B100" s="5" t="s">
        <v>7</v>
      </c>
      <c r="C100" s="2">
        <v>502</v>
      </c>
      <c r="D100" s="1">
        <v>0</v>
      </c>
      <c r="E100" s="1">
        <v>0</v>
      </c>
      <c r="F100" s="41">
        <f t="shared" si="10"/>
        <v>0</v>
      </c>
      <c r="G100" s="22">
        <f t="shared" si="6"/>
        <v>0</v>
      </c>
      <c r="H100" s="45"/>
      <c r="I100" s="42">
        <f t="shared" si="7"/>
        <v>0</v>
      </c>
      <c r="J100" s="30">
        <f t="shared" si="9"/>
        <v>0</v>
      </c>
      <c r="K100" s="216"/>
      <c r="L100" s="27">
        <f t="shared" si="8"/>
        <v>0</v>
      </c>
    </row>
    <row r="101" spans="1:12" ht="15" customHeight="1" x14ac:dyDescent="0.45">
      <c r="A101" s="293"/>
      <c r="B101" s="5" t="s">
        <v>7</v>
      </c>
      <c r="C101" s="2">
        <v>503</v>
      </c>
      <c r="D101" s="1">
        <v>0</v>
      </c>
      <c r="E101" s="1">
        <v>0</v>
      </c>
      <c r="F101" s="41">
        <f t="shared" si="10"/>
        <v>0</v>
      </c>
      <c r="G101" s="22">
        <f t="shared" si="6"/>
        <v>0</v>
      </c>
      <c r="H101" s="45"/>
      <c r="I101" s="42">
        <f t="shared" si="7"/>
        <v>0</v>
      </c>
      <c r="J101" s="30">
        <f t="shared" si="9"/>
        <v>0</v>
      </c>
      <c r="K101" s="216"/>
      <c r="L101" s="27">
        <f t="shared" si="8"/>
        <v>0</v>
      </c>
    </row>
    <row r="102" spans="1:12" ht="15.75" customHeight="1" x14ac:dyDescent="0.45">
      <c r="A102" s="293"/>
      <c r="B102" s="5" t="s">
        <v>7</v>
      </c>
      <c r="C102" s="2">
        <v>504</v>
      </c>
      <c r="D102" s="1">
        <v>0</v>
      </c>
      <c r="E102" s="1">
        <v>0</v>
      </c>
      <c r="F102" s="41">
        <f t="shared" si="10"/>
        <v>0</v>
      </c>
      <c r="G102" s="22">
        <f t="shared" si="6"/>
        <v>0</v>
      </c>
      <c r="H102" s="45"/>
      <c r="I102" s="42">
        <f t="shared" si="7"/>
        <v>0</v>
      </c>
      <c r="J102" s="30">
        <f t="shared" si="9"/>
        <v>0</v>
      </c>
      <c r="K102" s="216"/>
      <c r="L102" s="27">
        <f t="shared" si="8"/>
        <v>0</v>
      </c>
    </row>
    <row r="103" spans="1:12" ht="15" customHeight="1" x14ac:dyDescent="0.45">
      <c r="A103" s="294"/>
      <c r="B103" s="5" t="s">
        <v>8</v>
      </c>
      <c r="C103" s="2">
        <v>101</v>
      </c>
      <c r="D103" s="1">
        <v>0</v>
      </c>
      <c r="E103" s="1">
        <v>0</v>
      </c>
      <c r="F103" s="41">
        <f t="shared" si="10"/>
        <v>0</v>
      </c>
      <c r="G103" s="22">
        <f t="shared" si="6"/>
        <v>0</v>
      </c>
      <c r="H103" s="45"/>
      <c r="I103" s="42">
        <f t="shared" si="7"/>
        <v>0</v>
      </c>
      <c r="J103" s="30">
        <f t="shared" si="9"/>
        <v>0</v>
      </c>
      <c r="K103" s="216"/>
      <c r="L103" s="27">
        <f t="shared" si="8"/>
        <v>0</v>
      </c>
    </row>
    <row r="104" spans="1:12" ht="15" customHeight="1" x14ac:dyDescent="0.45">
      <c r="A104" s="294"/>
      <c r="B104" s="5" t="s">
        <v>8</v>
      </c>
      <c r="C104" s="2">
        <v>102</v>
      </c>
      <c r="D104" s="1">
        <v>0</v>
      </c>
      <c r="E104" s="1">
        <v>0</v>
      </c>
      <c r="F104" s="41">
        <f>(E104-D104)*0.01</f>
        <v>0</v>
      </c>
      <c r="G104" s="22">
        <f t="shared" si="6"/>
        <v>0</v>
      </c>
      <c r="H104" s="45"/>
      <c r="I104" s="42">
        <f t="shared" si="7"/>
        <v>0</v>
      </c>
      <c r="J104" s="30">
        <f t="shared" si="9"/>
        <v>0</v>
      </c>
      <c r="K104" s="216"/>
      <c r="L104" s="27">
        <f t="shared" si="8"/>
        <v>0</v>
      </c>
    </row>
    <row r="105" spans="1:12" ht="15" customHeight="1" x14ac:dyDescent="0.45">
      <c r="A105" s="294"/>
      <c r="B105" s="5" t="s">
        <v>8</v>
      </c>
      <c r="C105" s="2">
        <v>103</v>
      </c>
      <c r="D105" s="1">
        <v>0</v>
      </c>
      <c r="E105" s="1">
        <v>0</v>
      </c>
      <c r="F105" s="41">
        <f t="shared" si="10"/>
        <v>0</v>
      </c>
      <c r="G105" s="22">
        <f t="shared" si="6"/>
        <v>0</v>
      </c>
      <c r="H105" s="45"/>
      <c r="I105" s="42">
        <f t="shared" si="7"/>
        <v>0</v>
      </c>
      <c r="J105" s="30">
        <f t="shared" si="9"/>
        <v>0</v>
      </c>
      <c r="K105" s="216"/>
      <c r="L105" s="27">
        <f t="shared" si="8"/>
        <v>0</v>
      </c>
    </row>
    <row r="106" spans="1:12" ht="15" customHeight="1" x14ac:dyDescent="0.45">
      <c r="A106" s="294"/>
      <c r="B106" s="5" t="s">
        <v>8</v>
      </c>
      <c r="C106" s="2">
        <v>104</v>
      </c>
      <c r="D106" s="1">
        <v>0</v>
      </c>
      <c r="E106" s="1">
        <v>0</v>
      </c>
      <c r="F106" s="41">
        <f t="shared" si="10"/>
        <v>0</v>
      </c>
      <c r="G106" s="22">
        <f t="shared" si="6"/>
        <v>0</v>
      </c>
      <c r="H106" s="45"/>
      <c r="I106" s="42">
        <f t="shared" si="7"/>
        <v>0</v>
      </c>
      <c r="J106" s="30">
        <f t="shared" si="9"/>
        <v>0</v>
      </c>
      <c r="K106" s="216"/>
      <c r="L106" s="27">
        <f t="shared" si="8"/>
        <v>0</v>
      </c>
    </row>
    <row r="107" spans="1:12" ht="15" customHeight="1" x14ac:dyDescent="0.45">
      <c r="A107" s="294"/>
      <c r="B107" s="5" t="s">
        <v>8</v>
      </c>
      <c r="C107" s="2">
        <v>201</v>
      </c>
      <c r="D107" s="1">
        <v>0</v>
      </c>
      <c r="E107" s="1">
        <v>0</v>
      </c>
      <c r="F107" s="41">
        <f t="shared" si="10"/>
        <v>0</v>
      </c>
      <c r="G107" s="22">
        <f t="shared" si="6"/>
        <v>0</v>
      </c>
      <c r="H107" s="45"/>
      <c r="I107" s="42">
        <f t="shared" si="7"/>
        <v>0</v>
      </c>
      <c r="J107" s="30">
        <f t="shared" si="9"/>
        <v>0</v>
      </c>
      <c r="K107" s="216"/>
      <c r="L107" s="27">
        <f t="shared" si="8"/>
        <v>0</v>
      </c>
    </row>
    <row r="108" spans="1:12" ht="15" customHeight="1" x14ac:dyDescent="0.45">
      <c r="A108" s="294"/>
      <c r="B108" s="5" t="s">
        <v>8</v>
      </c>
      <c r="C108" s="2">
        <v>202</v>
      </c>
      <c r="D108" s="1">
        <v>0</v>
      </c>
      <c r="E108" s="1">
        <v>0</v>
      </c>
      <c r="F108" s="41">
        <f t="shared" si="10"/>
        <v>0</v>
      </c>
      <c r="G108" s="22">
        <f t="shared" si="6"/>
        <v>0</v>
      </c>
      <c r="H108" s="45"/>
      <c r="I108" s="42">
        <f t="shared" si="7"/>
        <v>0</v>
      </c>
      <c r="J108" s="30">
        <f t="shared" si="9"/>
        <v>0</v>
      </c>
      <c r="K108" s="216"/>
      <c r="L108" s="27">
        <f t="shared" si="8"/>
        <v>0</v>
      </c>
    </row>
    <row r="109" spans="1:12" ht="15" customHeight="1" x14ac:dyDescent="0.45">
      <c r="A109" s="294"/>
      <c r="B109" s="5" t="s">
        <v>8</v>
      </c>
      <c r="C109" s="2">
        <v>203</v>
      </c>
      <c r="D109" s="1">
        <v>0</v>
      </c>
      <c r="E109" s="1">
        <v>0</v>
      </c>
      <c r="F109" s="41">
        <f t="shared" si="10"/>
        <v>0</v>
      </c>
      <c r="G109" s="22">
        <f t="shared" si="6"/>
        <v>0</v>
      </c>
      <c r="H109" s="45"/>
      <c r="I109" s="42">
        <f t="shared" si="7"/>
        <v>0</v>
      </c>
      <c r="J109" s="30">
        <f t="shared" si="9"/>
        <v>0</v>
      </c>
      <c r="K109" s="216"/>
      <c r="L109" s="27">
        <f t="shared" si="8"/>
        <v>0</v>
      </c>
    </row>
    <row r="110" spans="1:12" ht="15" customHeight="1" x14ac:dyDescent="0.45">
      <c r="A110" s="294"/>
      <c r="B110" s="5" t="s">
        <v>8</v>
      </c>
      <c r="C110" s="2">
        <v>204</v>
      </c>
      <c r="D110" s="1">
        <v>0</v>
      </c>
      <c r="E110" s="1">
        <v>0</v>
      </c>
      <c r="F110" s="41">
        <f t="shared" si="10"/>
        <v>0</v>
      </c>
      <c r="G110" s="22">
        <f t="shared" si="6"/>
        <v>0</v>
      </c>
      <c r="H110" s="45"/>
      <c r="I110" s="42">
        <f t="shared" si="7"/>
        <v>0</v>
      </c>
      <c r="J110" s="30">
        <f t="shared" si="9"/>
        <v>0</v>
      </c>
      <c r="K110" s="216"/>
      <c r="L110" s="27">
        <f t="shared" si="8"/>
        <v>0</v>
      </c>
    </row>
    <row r="111" spans="1:12" ht="15" customHeight="1" x14ac:dyDescent="0.45">
      <c r="A111" s="294"/>
      <c r="B111" s="5" t="s">
        <v>8</v>
      </c>
      <c r="C111" s="2">
        <v>301</v>
      </c>
      <c r="D111" s="1">
        <v>0</v>
      </c>
      <c r="E111" s="1">
        <v>0</v>
      </c>
      <c r="F111" s="41">
        <f t="shared" si="10"/>
        <v>0</v>
      </c>
      <c r="G111" s="22">
        <f t="shared" si="6"/>
        <v>0</v>
      </c>
      <c r="H111" s="45"/>
      <c r="I111" s="42">
        <f t="shared" si="7"/>
        <v>0</v>
      </c>
      <c r="J111" s="30">
        <f t="shared" si="9"/>
        <v>0</v>
      </c>
      <c r="K111" s="216"/>
      <c r="L111" s="27">
        <f t="shared" si="8"/>
        <v>0</v>
      </c>
    </row>
    <row r="112" spans="1:12" ht="15" customHeight="1" x14ac:dyDescent="0.45">
      <c r="A112" s="294"/>
      <c r="B112" s="5" t="s">
        <v>8</v>
      </c>
      <c r="C112" s="2">
        <v>302</v>
      </c>
      <c r="D112" s="1">
        <v>0</v>
      </c>
      <c r="E112" s="1">
        <v>0</v>
      </c>
      <c r="F112" s="41">
        <f t="shared" si="10"/>
        <v>0</v>
      </c>
      <c r="G112" s="22">
        <f t="shared" si="6"/>
        <v>0</v>
      </c>
      <c r="H112" s="45"/>
      <c r="I112" s="42">
        <f t="shared" si="7"/>
        <v>0</v>
      </c>
      <c r="J112" s="30">
        <f t="shared" si="9"/>
        <v>0</v>
      </c>
      <c r="K112" s="216"/>
      <c r="L112" s="27">
        <f t="shared" si="8"/>
        <v>0</v>
      </c>
    </row>
    <row r="113" spans="1:12" ht="15" customHeight="1" x14ac:dyDescent="0.45">
      <c r="A113" s="294"/>
      <c r="B113" s="5" t="s">
        <v>8</v>
      </c>
      <c r="C113" s="2">
        <v>303</v>
      </c>
      <c r="D113" s="1">
        <v>0</v>
      </c>
      <c r="E113" s="1">
        <v>0</v>
      </c>
      <c r="F113" s="41">
        <f t="shared" si="10"/>
        <v>0</v>
      </c>
      <c r="G113" s="22">
        <f t="shared" si="6"/>
        <v>0</v>
      </c>
      <c r="H113" s="45"/>
      <c r="I113" s="42">
        <f t="shared" si="7"/>
        <v>0</v>
      </c>
      <c r="J113" s="30">
        <f t="shared" si="9"/>
        <v>0</v>
      </c>
      <c r="K113" s="216"/>
      <c r="L113" s="27">
        <f t="shared" si="8"/>
        <v>0</v>
      </c>
    </row>
    <row r="114" spans="1:12" ht="15" customHeight="1" x14ac:dyDescent="0.45">
      <c r="A114" s="294"/>
      <c r="B114" s="5" t="s">
        <v>8</v>
      </c>
      <c r="C114" s="2">
        <v>304</v>
      </c>
      <c r="D114" s="1">
        <v>0</v>
      </c>
      <c r="E114" s="1">
        <v>0</v>
      </c>
      <c r="F114" s="41">
        <f t="shared" si="10"/>
        <v>0</v>
      </c>
      <c r="G114" s="22">
        <f t="shared" si="6"/>
        <v>0</v>
      </c>
      <c r="H114" s="45"/>
      <c r="I114" s="42">
        <f t="shared" si="7"/>
        <v>0</v>
      </c>
      <c r="J114" s="30">
        <f t="shared" si="9"/>
        <v>0</v>
      </c>
      <c r="K114" s="216"/>
      <c r="L114" s="27">
        <f t="shared" si="8"/>
        <v>0</v>
      </c>
    </row>
    <row r="115" spans="1:12" ht="15" customHeight="1" x14ac:dyDescent="0.45">
      <c r="A115" s="294"/>
      <c r="B115" s="5" t="s">
        <v>8</v>
      </c>
      <c r="C115" s="2">
        <v>401</v>
      </c>
      <c r="D115" s="1">
        <v>0</v>
      </c>
      <c r="E115" s="1">
        <v>0</v>
      </c>
      <c r="F115" s="41">
        <f t="shared" si="10"/>
        <v>0</v>
      </c>
      <c r="G115" s="22">
        <f t="shared" si="6"/>
        <v>0</v>
      </c>
      <c r="H115" s="45"/>
      <c r="I115" s="42">
        <f t="shared" si="7"/>
        <v>0</v>
      </c>
      <c r="J115" s="30">
        <f t="shared" si="9"/>
        <v>0</v>
      </c>
      <c r="K115" s="216"/>
      <c r="L115" s="27">
        <f t="shared" si="8"/>
        <v>0</v>
      </c>
    </row>
    <row r="116" spans="1:12" ht="15" customHeight="1" x14ac:dyDescent="0.45">
      <c r="A116" s="294"/>
      <c r="B116" s="5" t="s">
        <v>8</v>
      </c>
      <c r="C116" s="2">
        <v>402</v>
      </c>
      <c r="D116" s="1">
        <v>0</v>
      </c>
      <c r="E116" s="1">
        <v>0</v>
      </c>
      <c r="F116" s="41">
        <f t="shared" si="10"/>
        <v>0</v>
      </c>
      <c r="G116" s="22">
        <f t="shared" si="6"/>
        <v>0</v>
      </c>
      <c r="H116" s="45"/>
      <c r="I116" s="42">
        <f t="shared" si="7"/>
        <v>0</v>
      </c>
      <c r="J116" s="30">
        <f t="shared" si="9"/>
        <v>0</v>
      </c>
      <c r="K116" s="216"/>
      <c r="L116" s="27">
        <f t="shared" si="8"/>
        <v>0</v>
      </c>
    </row>
    <row r="117" spans="1:12" ht="15" customHeight="1" x14ac:dyDescent="0.45">
      <c r="A117" s="294"/>
      <c r="B117" s="5" t="s">
        <v>8</v>
      </c>
      <c r="C117" s="2">
        <v>403</v>
      </c>
      <c r="D117" s="1">
        <v>0</v>
      </c>
      <c r="E117" s="1">
        <v>0</v>
      </c>
      <c r="F117" s="41">
        <f t="shared" si="10"/>
        <v>0</v>
      </c>
      <c r="G117" s="22">
        <f t="shared" si="6"/>
        <v>0</v>
      </c>
      <c r="H117" s="45"/>
      <c r="I117" s="42">
        <f t="shared" si="7"/>
        <v>0</v>
      </c>
      <c r="J117" s="30">
        <f t="shared" si="9"/>
        <v>0</v>
      </c>
      <c r="K117" s="216"/>
      <c r="L117" s="27">
        <f t="shared" si="8"/>
        <v>0</v>
      </c>
    </row>
    <row r="118" spans="1:12" ht="15" customHeight="1" x14ac:dyDescent="0.45">
      <c r="A118" s="294"/>
      <c r="B118" s="5" t="s">
        <v>8</v>
      </c>
      <c r="C118" s="2">
        <v>404</v>
      </c>
      <c r="D118" s="1">
        <v>0</v>
      </c>
      <c r="E118" s="1">
        <v>0</v>
      </c>
      <c r="F118" s="41">
        <f t="shared" si="10"/>
        <v>0</v>
      </c>
      <c r="G118" s="22">
        <f t="shared" si="6"/>
        <v>0</v>
      </c>
      <c r="H118" s="45"/>
      <c r="I118" s="42">
        <f t="shared" si="7"/>
        <v>0</v>
      </c>
      <c r="J118" s="30">
        <f t="shared" si="9"/>
        <v>0</v>
      </c>
      <c r="K118" s="216"/>
      <c r="L118" s="27">
        <f t="shared" si="8"/>
        <v>0</v>
      </c>
    </row>
    <row r="119" spans="1:12" ht="15" customHeight="1" x14ac:dyDescent="0.45">
      <c r="A119" s="294"/>
      <c r="B119" s="5" t="s">
        <v>8</v>
      </c>
      <c r="C119" s="2">
        <v>501</v>
      </c>
      <c r="D119" s="1">
        <v>0</v>
      </c>
      <c r="E119" s="1">
        <v>0</v>
      </c>
      <c r="F119" s="41">
        <f t="shared" si="10"/>
        <v>0</v>
      </c>
      <c r="G119" s="22">
        <f t="shared" si="6"/>
        <v>0</v>
      </c>
      <c r="H119" s="45"/>
      <c r="I119" s="42">
        <f t="shared" si="7"/>
        <v>0</v>
      </c>
      <c r="J119" s="30">
        <f t="shared" si="9"/>
        <v>0</v>
      </c>
      <c r="K119" s="216"/>
      <c r="L119" s="27">
        <f t="shared" si="8"/>
        <v>0</v>
      </c>
    </row>
    <row r="120" spans="1:12" ht="15" customHeight="1" x14ac:dyDescent="0.45">
      <c r="A120" s="294"/>
      <c r="B120" s="5" t="s">
        <v>8</v>
      </c>
      <c r="C120" s="2">
        <v>502</v>
      </c>
      <c r="D120" s="1">
        <v>0</v>
      </c>
      <c r="E120" s="1">
        <v>0</v>
      </c>
      <c r="F120" s="41">
        <f t="shared" si="10"/>
        <v>0</v>
      </c>
      <c r="G120" s="22">
        <f t="shared" si="6"/>
        <v>0</v>
      </c>
      <c r="H120" s="45"/>
      <c r="I120" s="42">
        <f t="shared" si="7"/>
        <v>0</v>
      </c>
      <c r="J120" s="30">
        <f t="shared" si="9"/>
        <v>0</v>
      </c>
      <c r="K120" s="216"/>
      <c r="L120" s="27">
        <f t="shared" si="8"/>
        <v>0</v>
      </c>
    </row>
    <row r="121" spans="1:12" ht="15" customHeight="1" x14ac:dyDescent="0.45">
      <c r="A121" s="294"/>
      <c r="B121" s="5" t="s">
        <v>8</v>
      </c>
      <c r="C121" s="2">
        <v>503</v>
      </c>
      <c r="D121" s="1">
        <v>0</v>
      </c>
      <c r="E121" s="1">
        <v>0</v>
      </c>
      <c r="F121" s="41">
        <f t="shared" si="10"/>
        <v>0</v>
      </c>
      <c r="G121" s="22">
        <f t="shared" si="6"/>
        <v>0</v>
      </c>
      <c r="H121" s="45"/>
      <c r="I121" s="42">
        <f t="shared" si="7"/>
        <v>0</v>
      </c>
      <c r="J121" s="30">
        <f t="shared" si="9"/>
        <v>0</v>
      </c>
      <c r="K121" s="216"/>
      <c r="L121" s="27">
        <f t="shared" si="8"/>
        <v>0</v>
      </c>
    </row>
    <row r="122" spans="1:12" ht="15.75" customHeight="1" x14ac:dyDescent="0.45">
      <c r="A122" s="294"/>
      <c r="B122" s="5" t="s">
        <v>8</v>
      </c>
      <c r="C122" s="2">
        <v>504</v>
      </c>
      <c r="D122" s="1">
        <v>0</v>
      </c>
      <c r="E122" s="1">
        <v>0</v>
      </c>
      <c r="F122" s="41">
        <f t="shared" si="10"/>
        <v>0</v>
      </c>
      <c r="G122" s="22">
        <f t="shared" si="6"/>
        <v>0</v>
      </c>
      <c r="H122" s="45"/>
      <c r="I122" s="42">
        <f t="shared" si="7"/>
        <v>0</v>
      </c>
      <c r="J122" s="30">
        <f t="shared" si="9"/>
        <v>0</v>
      </c>
      <c r="K122" s="216"/>
      <c r="L122" s="27">
        <f t="shared" si="8"/>
        <v>0</v>
      </c>
    </row>
    <row r="123" spans="1:12" ht="15" customHeight="1" x14ac:dyDescent="0.45">
      <c r="A123" s="293"/>
      <c r="B123" s="5" t="s">
        <v>9</v>
      </c>
      <c r="C123" s="2">
        <v>101</v>
      </c>
      <c r="D123" s="1">
        <v>0</v>
      </c>
      <c r="E123" s="1">
        <v>0</v>
      </c>
      <c r="F123" s="41">
        <f t="shared" si="10"/>
        <v>0</v>
      </c>
      <c r="G123" s="22">
        <f t="shared" si="6"/>
        <v>0</v>
      </c>
      <c r="H123" s="45"/>
      <c r="I123" s="42">
        <f t="shared" si="7"/>
        <v>0</v>
      </c>
      <c r="J123" s="30">
        <f t="shared" si="9"/>
        <v>0</v>
      </c>
      <c r="K123" s="216"/>
      <c r="L123" s="27">
        <f t="shared" si="8"/>
        <v>0</v>
      </c>
    </row>
    <row r="124" spans="1:12" ht="15" customHeight="1" x14ac:dyDescent="0.45">
      <c r="A124" s="293"/>
      <c r="B124" s="163" t="s">
        <v>9</v>
      </c>
      <c r="C124" s="2">
        <v>102</v>
      </c>
      <c r="D124" s="1">
        <v>0</v>
      </c>
      <c r="E124" s="1">
        <v>0</v>
      </c>
      <c r="F124" s="41">
        <f>(E124-D124)*0.01</f>
        <v>0</v>
      </c>
      <c r="G124" s="22">
        <f>MMULT($G$1,1/$F$183)*F124</f>
        <v>0</v>
      </c>
      <c r="H124" s="45"/>
      <c r="I124" s="42">
        <f t="shared" si="7"/>
        <v>0</v>
      </c>
      <c r="J124" s="30">
        <f t="shared" si="9"/>
        <v>0</v>
      </c>
      <c r="K124" s="216"/>
      <c r="L124" s="27">
        <f t="shared" si="8"/>
        <v>0</v>
      </c>
    </row>
    <row r="125" spans="1:12" ht="15" customHeight="1" x14ac:dyDescent="0.45">
      <c r="A125" s="293"/>
      <c r="B125" s="5" t="s">
        <v>9</v>
      </c>
      <c r="C125" s="2">
        <v>103</v>
      </c>
      <c r="D125" s="1">
        <v>0</v>
      </c>
      <c r="E125" s="1">
        <v>0</v>
      </c>
      <c r="F125" s="41">
        <f t="shared" ref="F125:F182" si="11">(E125-D125)*$N$1</f>
        <v>0</v>
      </c>
      <c r="G125" s="22">
        <f t="shared" si="6"/>
        <v>0</v>
      </c>
      <c r="H125" s="45"/>
      <c r="I125" s="42">
        <f t="shared" si="7"/>
        <v>0</v>
      </c>
      <c r="J125" s="30">
        <f t="shared" si="9"/>
        <v>0</v>
      </c>
      <c r="K125" s="216"/>
      <c r="L125" s="27">
        <f t="shared" si="8"/>
        <v>0</v>
      </c>
    </row>
    <row r="126" spans="1:12" ht="15" customHeight="1" x14ac:dyDescent="0.45">
      <c r="A126" s="293"/>
      <c r="B126" s="5" t="s">
        <v>9</v>
      </c>
      <c r="C126" s="2">
        <v>104</v>
      </c>
      <c r="D126" s="1">
        <v>0</v>
      </c>
      <c r="E126" s="1">
        <v>0</v>
      </c>
      <c r="F126" s="41">
        <f>(E126-D126)*$N$1</f>
        <v>0</v>
      </c>
      <c r="G126" s="22">
        <f t="shared" si="6"/>
        <v>0</v>
      </c>
      <c r="H126" s="45"/>
      <c r="I126" s="42">
        <f t="shared" si="7"/>
        <v>0</v>
      </c>
      <c r="J126" s="30">
        <f t="shared" si="9"/>
        <v>0</v>
      </c>
      <c r="K126" s="216"/>
      <c r="L126" s="27">
        <f t="shared" si="8"/>
        <v>0</v>
      </c>
    </row>
    <row r="127" spans="1:12" ht="15" customHeight="1" x14ac:dyDescent="0.45">
      <c r="A127" s="293"/>
      <c r="B127" s="5" t="s">
        <v>9</v>
      </c>
      <c r="C127" s="2">
        <v>201</v>
      </c>
      <c r="D127" s="1">
        <v>0</v>
      </c>
      <c r="E127" s="1">
        <v>0</v>
      </c>
      <c r="F127" s="41">
        <f t="shared" si="11"/>
        <v>0</v>
      </c>
      <c r="G127" s="22">
        <f t="shared" si="6"/>
        <v>0</v>
      </c>
      <c r="H127" s="45"/>
      <c r="I127" s="42">
        <f t="shared" si="7"/>
        <v>0</v>
      </c>
      <c r="J127" s="30">
        <f t="shared" si="9"/>
        <v>0</v>
      </c>
      <c r="K127" s="216"/>
      <c r="L127" s="27">
        <f t="shared" si="8"/>
        <v>0</v>
      </c>
    </row>
    <row r="128" spans="1:12" ht="15" customHeight="1" x14ac:dyDescent="0.45">
      <c r="A128" s="293"/>
      <c r="B128" s="5" t="s">
        <v>9</v>
      </c>
      <c r="C128" s="2">
        <v>202</v>
      </c>
      <c r="D128" s="1">
        <v>0</v>
      </c>
      <c r="E128" s="1">
        <v>0</v>
      </c>
      <c r="F128" s="41">
        <f t="shared" si="11"/>
        <v>0</v>
      </c>
      <c r="G128" s="22">
        <f t="shared" si="6"/>
        <v>0</v>
      </c>
      <c r="H128" s="45"/>
      <c r="I128" s="42">
        <f t="shared" si="7"/>
        <v>0</v>
      </c>
      <c r="J128" s="30">
        <f t="shared" si="9"/>
        <v>0</v>
      </c>
      <c r="K128" s="216"/>
      <c r="L128" s="27">
        <f t="shared" si="8"/>
        <v>0</v>
      </c>
    </row>
    <row r="129" spans="1:12" ht="15" customHeight="1" x14ac:dyDescent="0.45">
      <c r="A129" s="293"/>
      <c r="B129" s="5" t="s">
        <v>9</v>
      </c>
      <c r="C129" s="2">
        <v>203</v>
      </c>
      <c r="D129" s="1">
        <v>0</v>
      </c>
      <c r="E129" s="1">
        <v>0</v>
      </c>
      <c r="F129" s="41">
        <f t="shared" ref="F129:F130" si="12">(E129-D129)*$N$1</f>
        <v>0</v>
      </c>
      <c r="G129" s="22">
        <f t="shared" si="6"/>
        <v>0</v>
      </c>
      <c r="H129" s="45"/>
      <c r="I129" s="42">
        <f t="shared" si="7"/>
        <v>0</v>
      </c>
      <c r="J129" s="30">
        <f t="shared" si="9"/>
        <v>0</v>
      </c>
      <c r="K129" s="216"/>
      <c r="L129" s="27">
        <f t="shared" si="8"/>
        <v>0</v>
      </c>
    </row>
    <row r="130" spans="1:12" ht="15" customHeight="1" x14ac:dyDescent="0.45">
      <c r="A130" s="293"/>
      <c r="B130" s="5" t="s">
        <v>9</v>
      </c>
      <c r="C130" s="2">
        <v>204</v>
      </c>
      <c r="D130" s="1">
        <v>0</v>
      </c>
      <c r="E130" s="1">
        <v>0</v>
      </c>
      <c r="F130" s="41">
        <f t="shared" si="12"/>
        <v>0</v>
      </c>
      <c r="G130" s="22">
        <f t="shared" si="6"/>
        <v>0</v>
      </c>
      <c r="H130" s="45"/>
      <c r="I130" s="42">
        <f t="shared" si="7"/>
        <v>0</v>
      </c>
      <c r="J130" s="30">
        <f t="shared" si="9"/>
        <v>0</v>
      </c>
      <c r="K130" s="216"/>
      <c r="L130" s="27">
        <f t="shared" si="8"/>
        <v>0</v>
      </c>
    </row>
    <row r="131" spans="1:12" ht="15" customHeight="1" x14ac:dyDescent="0.45">
      <c r="A131" s="293"/>
      <c r="B131" s="5" t="s">
        <v>9</v>
      </c>
      <c r="C131" s="2">
        <v>301</v>
      </c>
      <c r="D131" s="1">
        <v>0</v>
      </c>
      <c r="E131" s="1">
        <v>0</v>
      </c>
      <c r="F131" s="41">
        <f t="shared" si="11"/>
        <v>0</v>
      </c>
      <c r="G131" s="22">
        <f t="shared" si="6"/>
        <v>0</v>
      </c>
      <c r="H131" s="45"/>
      <c r="I131" s="42">
        <f t="shared" si="7"/>
        <v>0</v>
      </c>
      <c r="J131" s="30">
        <f t="shared" si="9"/>
        <v>0</v>
      </c>
      <c r="K131" s="216"/>
      <c r="L131" s="27">
        <f t="shared" si="8"/>
        <v>0</v>
      </c>
    </row>
    <row r="132" spans="1:12" ht="15" customHeight="1" x14ac:dyDescent="0.45">
      <c r="A132" s="293"/>
      <c r="B132" s="5" t="s">
        <v>9</v>
      </c>
      <c r="C132" s="2">
        <v>302</v>
      </c>
      <c r="D132" s="1">
        <v>0</v>
      </c>
      <c r="E132" s="1">
        <v>0</v>
      </c>
      <c r="F132" s="41">
        <f t="shared" si="11"/>
        <v>0</v>
      </c>
      <c r="G132" s="22">
        <f t="shared" ref="G132:G182" si="13">MMULT($G$1,1/$F$183)*F132</f>
        <v>0</v>
      </c>
      <c r="H132" s="45"/>
      <c r="I132" s="42">
        <f t="shared" ref="I132:I182" si="14">SUM(G132,H132)</f>
        <v>0</v>
      </c>
      <c r="J132" s="30">
        <f t="shared" si="9"/>
        <v>0</v>
      </c>
      <c r="K132" s="216"/>
      <c r="L132" s="27">
        <f t="shared" ref="L132:L182" si="15">SUM(I132,J132,K132)</f>
        <v>0</v>
      </c>
    </row>
    <row r="133" spans="1:12" ht="15" customHeight="1" x14ac:dyDescent="0.45">
      <c r="A133" s="293"/>
      <c r="B133" s="5" t="s">
        <v>9</v>
      </c>
      <c r="C133" s="2">
        <v>303</v>
      </c>
      <c r="D133" s="1">
        <v>0</v>
      </c>
      <c r="E133" s="1">
        <v>0</v>
      </c>
      <c r="F133" s="41">
        <f t="shared" si="11"/>
        <v>0</v>
      </c>
      <c r="G133" s="22">
        <f t="shared" si="13"/>
        <v>0</v>
      </c>
      <c r="H133" s="45"/>
      <c r="I133" s="42">
        <f t="shared" si="14"/>
        <v>0</v>
      </c>
      <c r="J133" s="30">
        <f t="shared" ref="J133:J182" si="16">SUM($J$3)</f>
        <v>0</v>
      </c>
      <c r="K133" s="216"/>
      <c r="L133" s="27">
        <f t="shared" si="15"/>
        <v>0</v>
      </c>
    </row>
    <row r="134" spans="1:12" ht="15" customHeight="1" x14ac:dyDescent="0.45">
      <c r="A134" s="293"/>
      <c r="B134" s="5" t="s">
        <v>9</v>
      </c>
      <c r="C134" s="2">
        <v>304</v>
      </c>
      <c r="D134" s="1">
        <v>0</v>
      </c>
      <c r="E134" s="1">
        <v>0</v>
      </c>
      <c r="F134" s="41">
        <f t="shared" si="11"/>
        <v>0</v>
      </c>
      <c r="G134" s="22">
        <f t="shared" si="13"/>
        <v>0</v>
      </c>
      <c r="H134" s="45"/>
      <c r="I134" s="42">
        <f t="shared" si="14"/>
        <v>0</v>
      </c>
      <c r="J134" s="30">
        <f t="shared" si="16"/>
        <v>0</v>
      </c>
      <c r="K134" s="216"/>
      <c r="L134" s="27">
        <f t="shared" si="15"/>
        <v>0</v>
      </c>
    </row>
    <row r="135" spans="1:12" ht="15" customHeight="1" x14ac:dyDescent="0.45">
      <c r="A135" s="293"/>
      <c r="B135" s="5" t="s">
        <v>9</v>
      </c>
      <c r="C135" s="2">
        <v>401</v>
      </c>
      <c r="D135" s="1">
        <v>0</v>
      </c>
      <c r="E135" s="1">
        <v>0</v>
      </c>
      <c r="F135" s="41">
        <f t="shared" si="11"/>
        <v>0</v>
      </c>
      <c r="G135" s="22">
        <f t="shared" si="13"/>
        <v>0</v>
      </c>
      <c r="H135" s="45"/>
      <c r="I135" s="42">
        <f t="shared" si="14"/>
        <v>0</v>
      </c>
      <c r="J135" s="30">
        <f t="shared" si="16"/>
        <v>0</v>
      </c>
      <c r="K135" s="216"/>
      <c r="L135" s="27">
        <f t="shared" si="15"/>
        <v>0</v>
      </c>
    </row>
    <row r="136" spans="1:12" ht="15" customHeight="1" x14ac:dyDescent="0.45">
      <c r="A136" s="293"/>
      <c r="B136" s="5" t="s">
        <v>9</v>
      </c>
      <c r="C136" s="2">
        <v>402</v>
      </c>
      <c r="D136" s="1">
        <v>0</v>
      </c>
      <c r="E136" s="1">
        <v>0</v>
      </c>
      <c r="F136" s="41">
        <f t="shared" si="11"/>
        <v>0</v>
      </c>
      <c r="G136" s="22">
        <f t="shared" si="13"/>
        <v>0</v>
      </c>
      <c r="H136" s="45"/>
      <c r="I136" s="42">
        <f t="shared" si="14"/>
        <v>0</v>
      </c>
      <c r="J136" s="30">
        <f t="shared" si="16"/>
        <v>0</v>
      </c>
      <c r="K136" s="216"/>
      <c r="L136" s="27">
        <f t="shared" si="15"/>
        <v>0</v>
      </c>
    </row>
    <row r="137" spans="1:12" ht="15" customHeight="1" x14ac:dyDescent="0.45">
      <c r="A137" s="293"/>
      <c r="B137" s="5" t="s">
        <v>9</v>
      </c>
      <c r="C137" s="2">
        <v>403</v>
      </c>
      <c r="D137" s="1">
        <v>0</v>
      </c>
      <c r="E137" s="1">
        <v>0</v>
      </c>
      <c r="F137" s="41">
        <f t="shared" si="11"/>
        <v>0</v>
      </c>
      <c r="G137" s="22">
        <f t="shared" si="13"/>
        <v>0</v>
      </c>
      <c r="H137" s="45"/>
      <c r="I137" s="42">
        <f t="shared" si="14"/>
        <v>0</v>
      </c>
      <c r="J137" s="30">
        <f t="shared" si="16"/>
        <v>0</v>
      </c>
      <c r="K137" s="216"/>
      <c r="L137" s="27">
        <f t="shared" si="15"/>
        <v>0</v>
      </c>
    </row>
    <row r="138" spans="1:12" ht="15" customHeight="1" x14ac:dyDescent="0.45">
      <c r="A138" s="293"/>
      <c r="B138" s="5" t="s">
        <v>9</v>
      </c>
      <c r="C138" s="2">
        <v>404</v>
      </c>
      <c r="D138" s="1">
        <v>0</v>
      </c>
      <c r="E138" s="1">
        <v>0</v>
      </c>
      <c r="F138" s="41">
        <f t="shared" si="11"/>
        <v>0</v>
      </c>
      <c r="G138" s="22">
        <f t="shared" si="13"/>
        <v>0</v>
      </c>
      <c r="H138" s="45"/>
      <c r="I138" s="42">
        <f t="shared" si="14"/>
        <v>0</v>
      </c>
      <c r="J138" s="30">
        <f t="shared" si="16"/>
        <v>0</v>
      </c>
      <c r="K138" s="216"/>
      <c r="L138" s="27">
        <f t="shared" si="15"/>
        <v>0</v>
      </c>
    </row>
    <row r="139" spans="1:12" ht="15" customHeight="1" x14ac:dyDescent="0.45">
      <c r="A139" s="293"/>
      <c r="B139" s="5" t="s">
        <v>9</v>
      </c>
      <c r="C139" s="2">
        <v>501</v>
      </c>
      <c r="D139" s="1">
        <v>0</v>
      </c>
      <c r="E139" s="1">
        <v>0</v>
      </c>
      <c r="F139" s="41">
        <f t="shared" si="11"/>
        <v>0</v>
      </c>
      <c r="G139" s="22">
        <f t="shared" si="13"/>
        <v>0</v>
      </c>
      <c r="H139" s="45"/>
      <c r="I139" s="42">
        <f t="shared" si="14"/>
        <v>0</v>
      </c>
      <c r="J139" s="30">
        <f t="shared" si="16"/>
        <v>0</v>
      </c>
      <c r="K139" s="216"/>
      <c r="L139" s="27">
        <f t="shared" si="15"/>
        <v>0</v>
      </c>
    </row>
    <row r="140" spans="1:12" ht="15" customHeight="1" x14ac:dyDescent="0.45">
      <c r="A140" s="293"/>
      <c r="B140" s="5" t="s">
        <v>9</v>
      </c>
      <c r="C140" s="2">
        <v>502</v>
      </c>
      <c r="D140" s="1">
        <v>0</v>
      </c>
      <c r="E140" s="1">
        <v>0</v>
      </c>
      <c r="F140" s="41">
        <f t="shared" si="11"/>
        <v>0</v>
      </c>
      <c r="G140" s="22">
        <f t="shared" si="13"/>
        <v>0</v>
      </c>
      <c r="H140" s="45"/>
      <c r="I140" s="42">
        <f t="shared" si="14"/>
        <v>0</v>
      </c>
      <c r="J140" s="30">
        <f t="shared" si="16"/>
        <v>0</v>
      </c>
      <c r="K140" s="216"/>
      <c r="L140" s="27">
        <f t="shared" si="15"/>
        <v>0</v>
      </c>
    </row>
    <row r="141" spans="1:12" ht="15" customHeight="1" x14ac:dyDescent="0.45">
      <c r="A141" s="293"/>
      <c r="B141" s="5" t="s">
        <v>9</v>
      </c>
      <c r="C141" s="2">
        <v>503</v>
      </c>
      <c r="D141" s="1">
        <v>0</v>
      </c>
      <c r="E141" s="1">
        <v>0</v>
      </c>
      <c r="F141" s="41">
        <f t="shared" si="11"/>
        <v>0</v>
      </c>
      <c r="G141" s="22">
        <f t="shared" si="13"/>
        <v>0</v>
      </c>
      <c r="H141" s="45"/>
      <c r="I141" s="42">
        <f t="shared" si="14"/>
        <v>0</v>
      </c>
      <c r="J141" s="30">
        <f t="shared" si="16"/>
        <v>0</v>
      </c>
      <c r="K141" s="216"/>
      <c r="L141" s="27">
        <f>SUM(I141,J141,K141)</f>
        <v>0</v>
      </c>
    </row>
    <row r="142" spans="1:12" ht="15.75" customHeight="1" x14ac:dyDescent="0.45">
      <c r="A142" s="293"/>
      <c r="B142" s="5" t="s">
        <v>9</v>
      </c>
      <c r="C142" s="2">
        <v>504</v>
      </c>
      <c r="D142" s="1">
        <v>0</v>
      </c>
      <c r="E142" s="1">
        <v>0</v>
      </c>
      <c r="F142" s="41">
        <f t="shared" si="11"/>
        <v>0</v>
      </c>
      <c r="G142" s="22">
        <f t="shared" si="13"/>
        <v>0</v>
      </c>
      <c r="H142" s="45"/>
      <c r="I142" s="42">
        <f t="shared" si="14"/>
        <v>0</v>
      </c>
      <c r="J142" s="30">
        <f t="shared" si="16"/>
        <v>0</v>
      </c>
      <c r="K142" s="216"/>
      <c r="L142" s="27">
        <f t="shared" si="15"/>
        <v>0</v>
      </c>
    </row>
    <row r="143" spans="1:12" x14ac:dyDescent="0.45">
      <c r="A143" s="294"/>
      <c r="B143" s="5" t="s">
        <v>10</v>
      </c>
      <c r="C143" s="2">
        <v>101</v>
      </c>
      <c r="D143" s="1">
        <v>0</v>
      </c>
      <c r="E143" s="1">
        <v>0</v>
      </c>
      <c r="F143" s="41">
        <f t="shared" si="11"/>
        <v>0</v>
      </c>
      <c r="G143" s="22">
        <f t="shared" si="13"/>
        <v>0</v>
      </c>
      <c r="H143" s="45"/>
      <c r="I143" s="42">
        <f t="shared" si="14"/>
        <v>0</v>
      </c>
      <c r="J143" s="30">
        <f t="shared" si="16"/>
        <v>0</v>
      </c>
      <c r="K143" s="216"/>
      <c r="L143" s="27">
        <f t="shared" si="15"/>
        <v>0</v>
      </c>
    </row>
    <row r="144" spans="1:12" x14ac:dyDescent="0.45">
      <c r="A144" s="294"/>
      <c r="B144" s="5" t="s">
        <v>10</v>
      </c>
      <c r="C144" s="2">
        <v>102</v>
      </c>
      <c r="D144" s="1">
        <v>0</v>
      </c>
      <c r="E144" s="1">
        <v>0</v>
      </c>
      <c r="F144" s="41">
        <f t="shared" si="11"/>
        <v>0</v>
      </c>
      <c r="G144" s="22">
        <f t="shared" si="13"/>
        <v>0</v>
      </c>
      <c r="H144" s="45"/>
      <c r="I144" s="42">
        <f t="shared" si="14"/>
        <v>0</v>
      </c>
      <c r="J144" s="30">
        <f t="shared" si="16"/>
        <v>0</v>
      </c>
      <c r="K144" s="216"/>
      <c r="L144" s="27">
        <f t="shared" si="15"/>
        <v>0</v>
      </c>
    </row>
    <row r="145" spans="1:12" x14ac:dyDescent="0.45">
      <c r="A145" s="294"/>
      <c r="B145" s="5" t="s">
        <v>10</v>
      </c>
      <c r="C145" s="2">
        <v>103</v>
      </c>
      <c r="D145" s="1">
        <v>0</v>
      </c>
      <c r="E145" s="1">
        <v>0</v>
      </c>
      <c r="F145" s="41">
        <f t="shared" si="11"/>
        <v>0</v>
      </c>
      <c r="G145" s="22">
        <f t="shared" si="13"/>
        <v>0</v>
      </c>
      <c r="H145" s="45"/>
      <c r="I145" s="42">
        <f t="shared" si="14"/>
        <v>0</v>
      </c>
      <c r="J145" s="30">
        <f t="shared" si="16"/>
        <v>0</v>
      </c>
      <c r="K145" s="216"/>
      <c r="L145" s="27">
        <f t="shared" si="15"/>
        <v>0</v>
      </c>
    </row>
    <row r="146" spans="1:12" x14ac:dyDescent="0.45">
      <c r="A146" s="294"/>
      <c r="B146" s="5" t="s">
        <v>10</v>
      </c>
      <c r="C146" s="2">
        <v>104</v>
      </c>
      <c r="D146" s="1">
        <v>0</v>
      </c>
      <c r="E146" s="1">
        <v>0</v>
      </c>
      <c r="F146" s="41">
        <f t="shared" si="11"/>
        <v>0</v>
      </c>
      <c r="G146" s="22">
        <f t="shared" si="13"/>
        <v>0</v>
      </c>
      <c r="H146" s="45"/>
      <c r="I146" s="42">
        <f t="shared" si="14"/>
        <v>0</v>
      </c>
      <c r="J146" s="30">
        <f t="shared" si="16"/>
        <v>0</v>
      </c>
      <c r="K146" s="216"/>
      <c r="L146" s="27">
        <f t="shared" si="15"/>
        <v>0</v>
      </c>
    </row>
    <row r="147" spans="1:12" x14ac:dyDescent="0.45">
      <c r="A147" s="294"/>
      <c r="B147" s="5" t="s">
        <v>10</v>
      </c>
      <c r="C147" s="2">
        <v>201</v>
      </c>
      <c r="D147" s="1">
        <v>0</v>
      </c>
      <c r="E147" s="1">
        <v>0</v>
      </c>
      <c r="F147" s="41">
        <f t="shared" si="11"/>
        <v>0</v>
      </c>
      <c r="G147" s="22">
        <f t="shared" si="13"/>
        <v>0</v>
      </c>
      <c r="H147" s="45"/>
      <c r="I147" s="42">
        <f t="shared" si="14"/>
        <v>0</v>
      </c>
      <c r="J147" s="30">
        <f t="shared" si="16"/>
        <v>0</v>
      </c>
      <c r="K147" s="216"/>
      <c r="L147" s="27">
        <f t="shared" si="15"/>
        <v>0</v>
      </c>
    </row>
    <row r="148" spans="1:12" x14ac:dyDescent="0.45">
      <c r="A148" s="294"/>
      <c r="B148" s="5" t="s">
        <v>10</v>
      </c>
      <c r="C148" s="2">
        <v>202</v>
      </c>
      <c r="D148" s="1">
        <v>0</v>
      </c>
      <c r="E148" s="1">
        <v>0</v>
      </c>
      <c r="F148" s="41">
        <f t="shared" si="11"/>
        <v>0</v>
      </c>
      <c r="G148" s="22">
        <f t="shared" si="13"/>
        <v>0</v>
      </c>
      <c r="H148" s="45"/>
      <c r="I148" s="42">
        <f t="shared" si="14"/>
        <v>0</v>
      </c>
      <c r="J148" s="30">
        <f t="shared" si="16"/>
        <v>0</v>
      </c>
      <c r="K148" s="216"/>
      <c r="L148" s="27">
        <f t="shared" si="15"/>
        <v>0</v>
      </c>
    </row>
    <row r="149" spans="1:12" x14ac:dyDescent="0.45">
      <c r="A149" s="294"/>
      <c r="B149" s="5" t="s">
        <v>10</v>
      </c>
      <c r="C149" s="2">
        <v>203</v>
      </c>
      <c r="D149" s="1">
        <v>0</v>
      </c>
      <c r="E149" s="1">
        <v>0</v>
      </c>
      <c r="F149" s="41">
        <f t="shared" si="11"/>
        <v>0</v>
      </c>
      <c r="G149" s="22">
        <f t="shared" si="13"/>
        <v>0</v>
      </c>
      <c r="H149" s="45"/>
      <c r="I149" s="42">
        <f t="shared" si="14"/>
        <v>0</v>
      </c>
      <c r="J149" s="30">
        <f t="shared" si="16"/>
        <v>0</v>
      </c>
      <c r="K149" s="216"/>
      <c r="L149" s="27">
        <f t="shared" si="15"/>
        <v>0</v>
      </c>
    </row>
    <row r="150" spans="1:12" x14ac:dyDescent="0.45">
      <c r="A150" s="294"/>
      <c r="B150" s="5" t="s">
        <v>10</v>
      </c>
      <c r="C150" s="2">
        <v>204</v>
      </c>
      <c r="D150" s="1">
        <v>0</v>
      </c>
      <c r="E150" s="1">
        <v>0</v>
      </c>
      <c r="F150" s="41">
        <f t="shared" si="11"/>
        <v>0</v>
      </c>
      <c r="G150" s="22">
        <f t="shared" si="13"/>
        <v>0</v>
      </c>
      <c r="H150" s="45"/>
      <c r="I150" s="42">
        <f t="shared" si="14"/>
        <v>0</v>
      </c>
      <c r="J150" s="30">
        <f t="shared" si="16"/>
        <v>0</v>
      </c>
      <c r="K150" s="216"/>
      <c r="L150" s="27">
        <f t="shared" si="15"/>
        <v>0</v>
      </c>
    </row>
    <row r="151" spans="1:12" x14ac:dyDescent="0.45">
      <c r="A151" s="294"/>
      <c r="B151" s="5" t="s">
        <v>10</v>
      </c>
      <c r="C151" s="2">
        <v>301</v>
      </c>
      <c r="D151" s="1">
        <v>0</v>
      </c>
      <c r="E151" s="1">
        <v>0</v>
      </c>
      <c r="F151" s="41">
        <f t="shared" si="11"/>
        <v>0</v>
      </c>
      <c r="G151" s="22">
        <f t="shared" si="13"/>
        <v>0</v>
      </c>
      <c r="H151" s="45"/>
      <c r="I151" s="42">
        <f t="shared" si="14"/>
        <v>0</v>
      </c>
      <c r="J151" s="30">
        <f t="shared" si="16"/>
        <v>0</v>
      </c>
      <c r="K151" s="216"/>
      <c r="L151" s="27">
        <f t="shared" si="15"/>
        <v>0</v>
      </c>
    </row>
    <row r="152" spans="1:12" x14ac:dyDescent="0.45">
      <c r="A152" s="294"/>
      <c r="B152" s="5" t="s">
        <v>10</v>
      </c>
      <c r="C152" s="2">
        <v>302</v>
      </c>
      <c r="D152" s="1">
        <v>0</v>
      </c>
      <c r="E152" s="1">
        <v>0</v>
      </c>
      <c r="F152" s="41">
        <f t="shared" si="11"/>
        <v>0</v>
      </c>
      <c r="G152" s="22">
        <f t="shared" si="13"/>
        <v>0</v>
      </c>
      <c r="H152" s="45"/>
      <c r="I152" s="42">
        <f t="shared" si="14"/>
        <v>0</v>
      </c>
      <c r="J152" s="30">
        <f t="shared" si="16"/>
        <v>0</v>
      </c>
      <c r="K152" s="216"/>
      <c r="L152" s="27">
        <f t="shared" si="15"/>
        <v>0</v>
      </c>
    </row>
    <row r="153" spans="1:12" x14ac:dyDescent="0.45">
      <c r="A153" s="294"/>
      <c r="B153" s="5" t="s">
        <v>10</v>
      </c>
      <c r="C153" s="2">
        <v>303</v>
      </c>
      <c r="D153" s="1">
        <v>0</v>
      </c>
      <c r="E153" s="1">
        <v>0</v>
      </c>
      <c r="F153" s="41">
        <f t="shared" si="11"/>
        <v>0</v>
      </c>
      <c r="G153" s="22">
        <f t="shared" si="13"/>
        <v>0</v>
      </c>
      <c r="H153" s="45"/>
      <c r="I153" s="42">
        <f t="shared" si="14"/>
        <v>0</v>
      </c>
      <c r="J153" s="30">
        <f t="shared" si="16"/>
        <v>0</v>
      </c>
      <c r="K153" s="216"/>
      <c r="L153" s="27">
        <f>SUM(I153,J153,K153)</f>
        <v>0</v>
      </c>
    </row>
    <row r="154" spans="1:12" x14ac:dyDescent="0.45">
      <c r="A154" s="294"/>
      <c r="B154" s="5" t="s">
        <v>10</v>
      </c>
      <c r="C154" s="2">
        <v>304</v>
      </c>
      <c r="D154" s="1">
        <v>0</v>
      </c>
      <c r="E154" s="1">
        <v>0</v>
      </c>
      <c r="F154" s="41">
        <f t="shared" si="11"/>
        <v>0</v>
      </c>
      <c r="G154" s="22">
        <f t="shared" si="13"/>
        <v>0</v>
      </c>
      <c r="H154" s="45"/>
      <c r="I154" s="42">
        <f t="shared" si="14"/>
        <v>0</v>
      </c>
      <c r="J154" s="30">
        <f t="shared" si="16"/>
        <v>0</v>
      </c>
      <c r="K154" s="216"/>
      <c r="L154" s="27">
        <f t="shared" si="15"/>
        <v>0</v>
      </c>
    </row>
    <row r="155" spans="1:12" x14ac:dyDescent="0.45">
      <c r="A155" s="294"/>
      <c r="B155" s="5" t="s">
        <v>10</v>
      </c>
      <c r="C155" s="2">
        <v>401</v>
      </c>
      <c r="D155" s="1">
        <v>0</v>
      </c>
      <c r="E155" s="1">
        <v>0</v>
      </c>
      <c r="F155" s="41">
        <f t="shared" si="11"/>
        <v>0</v>
      </c>
      <c r="G155" s="22">
        <f t="shared" si="13"/>
        <v>0</v>
      </c>
      <c r="H155" s="45"/>
      <c r="I155" s="42">
        <f t="shared" si="14"/>
        <v>0</v>
      </c>
      <c r="J155" s="30">
        <f t="shared" si="16"/>
        <v>0</v>
      </c>
      <c r="K155" s="216"/>
      <c r="L155" s="27">
        <f t="shared" si="15"/>
        <v>0</v>
      </c>
    </row>
    <row r="156" spans="1:12" x14ac:dyDescent="0.45">
      <c r="A156" s="294"/>
      <c r="B156" s="5" t="s">
        <v>10</v>
      </c>
      <c r="C156" s="2">
        <v>402</v>
      </c>
      <c r="D156" s="1">
        <v>0</v>
      </c>
      <c r="E156" s="1">
        <v>0</v>
      </c>
      <c r="F156" s="41">
        <f t="shared" si="11"/>
        <v>0</v>
      </c>
      <c r="G156" s="22">
        <f t="shared" si="13"/>
        <v>0</v>
      </c>
      <c r="H156" s="45"/>
      <c r="I156" s="42">
        <f t="shared" si="14"/>
        <v>0</v>
      </c>
      <c r="J156" s="30">
        <f t="shared" si="16"/>
        <v>0</v>
      </c>
      <c r="K156" s="216"/>
      <c r="L156" s="27">
        <f t="shared" si="15"/>
        <v>0</v>
      </c>
    </row>
    <row r="157" spans="1:12" x14ac:dyDescent="0.45">
      <c r="A157" s="294"/>
      <c r="B157" s="5" t="s">
        <v>10</v>
      </c>
      <c r="C157" s="2">
        <v>403</v>
      </c>
      <c r="D157" s="1">
        <v>0</v>
      </c>
      <c r="E157" s="1">
        <v>0</v>
      </c>
      <c r="F157" s="41">
        <f t="shared" si="11"/>
        <v>0</v>
      </c>
      <c r="G157" s="22">
        <f t="shared" si="13"/>
        <v>0</v>
      </c>
      <c r="H157" s="45"/>
      <c r="I157" s="42">
        <f t="shared" si="14"/>
        <v>0</v>
      </c>
      <c r="J157" s="30">
        <f t="shared" si="16"/>
        <v>0</v>
      </c>
      <c r="K157" s="216"/>
      <c r="L157" s="27">
        <f t="shared" si="15"/>
        <v>0</v>
      </c>
    </row>
    <row r="158" spans="1:12" x14ac:dyDescent="0.45">
      <c r="A158" s="294"/>
      <c r="B158" s="5" t="s">
        <v>10</v>
      </c>
      <c r="C158" s="2">
        <v>404</v>
      </c>
      <c r="D158" s="1">
        <v>0</v>
      </c>
      <c r="E158" s="1">
        <v>0</v>
      </c>
      <c r="F158" s="41">
        <f t="shared" si="11"/>
        <v>0</v>
      </c>
      <c r="G158" s="22">
        <f t="shared" si="13"/>
        <v>0</v>
      </c>
      <c r="H158" s="45"/>
      <c r="I158" s="42">
        <f t="shared" si="14"/>
        <v>0</v>
      </c>
      <c r="J158" s="30">
        <f t="shared" si="16"/>
        <v>0</v>
      </c>
      <c r="K158" s="216"/>
      <c r="L158" s="27">
        <f>SUM(I158,J158,K158)</f>
        <v>0</v>
      </c>
    </row>
    <row r="159" spans="1:12" x14ac:dyDescent="0.45">
      <c r="A159" s="294"/>
      <c r="B159" s="5" t="s">
        <v>10</v>
      </c>
      <c r="C159" s="2">
        <v>501</v>
      </c>
      <c r="D159" s="1">
        <v>0</v>
      </c>
      <c r="E159" s="1">
        <v>0</v>
      </c>
      <c r="F159" s="41">
        <f>(E159-D159)*0.01</f>
        <v>0</v>
      </c>
      <c r="G159" s="22">
        <f t="shared" si="13"/>
        <v>0</v>
      </c>
      <c r="H159" s="45"/>
      <c r="I159" s="42">
        <f t="shared" si="14"/>
        <v>0</v>
      </c>
      <c r="J159" s="30">
        <f t="shared" si="16"/>
        <v>0</v>
      </c>
      <c r="K159" s="216"/>
      <c r="L159" s="27">
        <f>SUM(I159,J159,K159)</f>
        <v>0</v>
      </c>
    </row>
    <row r="160" spans="1:12" x14ac:dyDescent="0.45">
      <c r="A160" s="294"/>
      <c r="B160" s="5" t="s">
        <v>10</v>
      </c>
      <c r="C160" s="2">
        <v>502</v>
      </c>
      <c r="D160" s="1">
        <v>0</v>
      </c>
      <c r="E160" s="1">
        <v>0</v>
      </c>
      <c r="F160" s="41">
        <f t="shared" si="11"/>
        <v>0</v>
      </c>
      <c r="G160" s="22">
        <f t="shared" si="13"/>
        <v>0</v>
      </c>
      <c r="H160" s="45"/>
      <c r="I160" s="42">
        <f t="shared" si="14"/>
        <v>0</v>
      </c>
      <c r="J160" s="30">
        <f t="shared" si="16"/>
        <v>0</v>
      </c>
      <c r="K160" s="216"/>
      <c r="L160" s="27">
        <f t="shared" si="15"/>
        <v>0</v>
      </c>
    </row>
    <row r="161" spans="1:12" x14ac:dyDescent="0.45">
      <c r="A161" s="294"/>
      <c r="B161" s="5" t="s">
        <v>10</v>
      </c>
      <c r="C161" s="2">
        <v>503</v>
      </c>
      <c r="D161" s="1">
        <v>0</v>
      </c>
      <c r="E161" s="1">
        <v>0</v>
      </c>
      <c r="F161" s="41">
        <f t="shared" si="11"/>
        <v>0</v>
      </c>
      <c r="G161" s="22">
        <f t="shared" si="13"/>
        <v>0</v>
      </c>
      <c r="H161" s="45"/>
      <c r="I161" s="42">
        <f t="shared" si="14"/>
        <v>0</v>
      </c>
      <c r="J161" s="30">
        <f t="shared" si="16"/>
        <v>0</v>
      </c>
      <c r="K161" s="216"/>
      <c r="L161" s="27">
        <f t="shared" si="15"/>
        <v>0</v>
      </c>
    </row>
    <row r="162" spans="1:12" x14ac:dyDescent="0.45">
      <c r="A162" s="294"/>
      <c r="B162" s="5" t="s">
        <v>10</v>
      </c>
      <c r="C162" s="2">
        <v>504</v>
      </c>
      <c r="D162" s="1">
        <v>0</v>
      </c>
      <c r="E162" s="1">
        <v>0</v>
      </c>
      <c r="F162" s="41">
        <f t="shared" si="11"/>
        <v>0</v>
      </c>
      <c r="G162" s="22">
        <f t="shared" si="13"/>
        <v>0</v>
      </c>
      <c r="H162" s="45"/>
      <c r="I162" s="42">
        <f t="shared" si="14"/>
        <v>0</v>
      </c>
      <c r="J162" s="30">
        <f t="shared" si="16"/>
        <v>0</v>
      </c>
      <c r="K162" s="216"/>
      <c r="L162" s="27">
        <f t="shared" si="15"/>
        <v>0</v>
      </c>
    </row>
    <row r="163" spans="1:12" x14ac:dyDescent="0.45">
      <c r="A163" s="293"/>
      <c r="B163" s="5" t="s">
        <v>11</v>
      </c>
      <c r="C163" s="2">
        <v>101</v>
      </c>
      <c r="D163" s="1">
        <v>0</v>
      </c>
      <c r="E163" s="1">
        <v>0</v>
      </c>
      <c r="F163" s="41">
        <f t="shared" si="11"/>
        <v>0</v>
      </c>
      <c r="G163" s="22">
        <f t="shared" si="13"/>
        <v>0</v>
      </c>
      <c r="H163" s="45"/>
      <c r="I163" s="42">
        <f t="shared" si="14"/>
        <v>0</v>
      </c>
      <c r="J163" s="30">
        <f t="shared" si="16"/>
        <v>0</v>
      </c>
      <c r="K163" s="216"/>
      <c r="L163" s="27">
        <f t="shared" si="15"/>
        <v>0</v>
      </c>
    </row>
    <row r="164" spans="1:12" x14ac:dyDescent="0.45">
      <c r="A164" s="293"/>
      <c r="B164" s="5" t="s">
        <v>11</v>
      </c>
      <c r="C164" s="2">
        <v>102</v>
      </c>
      <c r="D164" s="1">
        <v>0</v>
      </c>
      <c r="E164" s="1">
        <v>0</v>
      </c>
      <c r="F164" s="41">
        <f t="shared" si="11"/>
        <v>0</v>
      </c>
      <c r="G164" s="22">
        <f t="shared" si="13"/>
        <v>0</v>
      </c>
      <c r="H164" s="45"/>
      <c r="I164" s="42">
        <f t="shared" si="14"/>
        <v>0</v>
      </c>
      <c r="J164" s="30">
        <f t="shared" si="16"/>
        <v>0</v>
      </c>
      <c r="K164" s="216"/>
      <c r="L164" s="27">
        <f t="shared" si="15"/>
        <v>0</v>
      </c>
    </row>
    <row r="165" spans="1:12" x14ac:dyDescent="0.45">
      <c r="A165" s="293"/>
      <c r="B165" s="5" t="s">
        <v>11</v>
      </c>
      <c r="C165" s="2">
        <v>103</v>
      </c>
      <c r="D165" s="1">
        <v>0</v>
      </c>
      <c r="E165" s="1">
        <v>0</v>
      </c>
      <c r="F165" s="41">
        <f t="shared" si="11"/>
        <v>0</v>
      </c>
      <c r="G165" s="22">
        <f t="shared" si="13"/>
        <v>0</v>
      </c>
      <c r="H165" s="45"/>
      <c r="I165" s="42">
        <f t="shared" si="14"/>
        <v>0</v>
      </c>
      <c r="J165" s="30">
        <f t="shared" si="16"/>
        <v>0</v>
      </c>
      <c r="K165" s="216"/>
      <c r="L165" s="27">
        <f t="shared" si="15"/>
        <v>0</v>
      </c>
    </row>
    <row r="166" spans="1:12" x14ac:dyDescent="0.45">
      <c r="A166" s="293"/>
      <c r="B166" s="5" t="s">
        <v>11</v>
      </c>
      <c r="C166" s="2">
        <v>104</v>
      </c>
      <c r="D166" s="1">
        <v>0</v>
      </c>
      <c r="E166" s="1">
        <v>0</v>
      </c>
      <c r="F166" s="41">
        <f t="shared" si="11"/>
        <v>0</v>
      </c>
      <c r="G166" s="22">
        <f t="shared" si="13"/>
        <v>0</v>
      </c>
      <c r="H166" s="45"/>
      <c r="I166" s="42">
        <f t="shared" si="14"/>
        <v>0</v>
      </c>
      <c r="J166" s="30">
        <f t="shared" si="16"/>
        <v>0</v>
      </c>
      <c r="K166" s="216"/>
      <c r="L166" s="27">
        <f t="shared" si="15"/>
        <v>0</v>
      </c>
    </row>
    <row r="167" spans="1:12" x14ac:dyDescent="0.45">
      <c r="A167" s="293"/>
      <c r="B167" s="5" t="s">
        <v>11</v>
      </c>
      <c r="C167" s="2">
        <v>201</v>
      </c>
      <c r="D167" s="1">
        <v>0</v>
      </c>
      <c r="E167" s="1">
        <v>0</v>
      </c>
      <c r="F167" s="41">
        <f t="shared" si="11"/>
        <v>0</v>
      </c>
      <c r="G167" s="22">
        <f t="shared" si="13"/>
        <v>0</v>
      </c>
      <c r="H167" s="45"/>
      <c r="I167" s="42">
        <f t="shared" si="14"/>
        <v>0</v>
      </c>
      <c r="J167" s="30">
        <f t="shared" si="16"/>
        <v>0</v>
      </c>
      <c r="K167" s="216"/>
      <c r="L167" s="27">
        <f t="shared" si="15"/>
        <v>0</v>
      </c>
    </row>
    <row r="168" spans="1:12" x14ac:dyDescent="0.45">
      <c r="A168" s="293"/>
      <c r="B168" s="5" t="s">
        <v>11</v>
      </c>
      <c r="C168" s="2">
        <v>202</v>
      </c>
      <c r="D168" s="1">
        <v>0</v>
      </c>
      <c r="E168" s="1">
        <v>0</v>
      </c>
      <c r="F168" s="41">
        <f t="shared" si="11"/>
        <v>0</v>
      </c>
      <c r="G168" s="22">
        <f t="shared" si="13"/>
        <v>0</v>
      </c>
      <c r="H168" s="45"/>
      <c r="I168" s="42">
        <f t="shared" si="14"/>
        <v>0</v>
      </c>
      <c r="J168" s="30">
        <f t="shared" si="16"/>
        <v>0</v>
      </c>
      <c r="K168" s="216"/>
      <c r="L168" s="27">
        <f t="shared" si="15"/>
        <v>0</v>
      </c>
    </row>
    <row r="169" spans="1:12" x14ac:dyDescent="0.45">
      <c r="A169" s="293"/>
      <c r="B169" s="5" t="s">
        <v>11</v>
      </c>
      <c r="C169" s="2">
        <v>203</v>
      </c>
      <c r="D169" s="1">
        <v>0</v>
      </c>
      <c r="E169" s="1">
        <v>0</v>
      </c>
      <c r="F169" s="41">
        <f t="shared" si="11"/>
        <v>0</v>
      </c>
      <c r="G169" s="22">
        <f t="shared" si="13"/>
        <v>0</v>
      </c>
      <c r="H169" s="45"/>
      <c r="I169" s="42">
        <f t="shared" si="14"/>
        <v>0</v>
      </c>
      <c r="J169" s="30">
        <f t="shared" si="16"/>
        <v>0</v>
      </c>
      <c r="K169" s="216"/>
      <c r="L169" s="27">
        <f t="shared" si="15"/>
        <v>0</v>
      </c>
    </row>
    <row r="170" spans="1:12" x14ac:dyDescent="0.45">
      <c r="A170" s="293"/>
      <c r="B170" s="5" t="s">
        <v>11</v>
      </c>
      <c r="C170" s="2">
        <v>204</v>
      </c>
      <c r="D170" s="1">
        <v>0</v>
      </c>
      <c r="E170" s="1">
        <v>0</v>
      </c>
      <c r="F170" s="41">
        <f t="shared" si="11"/>
        <v>0</v>
      </c>
      <c r="G170" s="22">
        <f t="shared" si="13"/>
        <v>0</v>
      </c>
      <c r="H170" s="45"/>
      <c r="I170" s="42">
        <f t="shared" si="14"/>
        <v>0</v>
      </c>
      <c r="J170" s="30">
        <f t="shared" si="16"/>
        <v>0</v>
      </c>
      <c r="K170" s="216"/>
      <c r="L170" s="27">
        <f t="shared" si="15"/>
        <v>0</v>
      </c>
    </row>
    <row r="171" spans="1:12" x14ac:dyDescent="0.45">
      <c r="A171" s="293"/>
      <c r="B171" s="5" t="s">
        <v>11</v>
      </c>
      <c r="C171" s="2">
        <v>301</v>
      </c>
      <c r="D171" s="1">
        <v>0</v>
      </c>
      <c r="E171" s="1">
        <v>0</v>
      </c>
      <c r="F171" s="41">
        <f t="shared" si="11"/>
        <v>0</v>
      </c>
      <c r="G171" s="22">
        <f t="shared" si="13"/>
        <v>0</v>
      </c>
      <c r="H171" s="45"/>
      <c r="I171" s="42">
        <f t="shared" si="14"/>
        <v>0</v>
      </c>
      <c r="J171" s="30">
        <f t="shared" si="16"/>
        <v>0</v>
      </c>
      <c r="K171" s="216"/>
      <c r="L171" s="27">
        <f t="shared" si="15"/>
        <v>0</v>
      </c>
    </row>
    <row r="172" spans="1:12" x14ac:dyDescent="0.45">
      <c r="A172" s="293"/>
      <c r="B172" s="5" t="s">
        <v>11</v>
      </c>
      <c r="C172" s="2">
        <v>302</v>
      </c>
      <c r="D172" s="1">
        <v>0</v>
      </c>
      <c r="E172" s="1">
        <v>0</v>
      </c>
      <c r="F172" s="41">
        <f t="shared" si="11"/>
        <v>0</v>
      </c>
      <c r="G172" s="22">
        <f t="shared" si="13"/>
        <v>0</v>
      </c>
      <c r="H172" s="45"/>
      <c r="I172" s="42">
        <f t="shared" si="14"/>
        <v>0</v>
      </c>
      <c r="J172" s="30">
        <f t="shared" si="16"/>
        <v>0</v>
      </c>
      <c r="K172" s="216"/>
      <c r="L172" s="27">
        <f t="shared" si="15"/>
        <v>0</v>
      </c>
    </row>
    <row r="173" spans="1:12" x14ac:dyDescent="0.45">
      <c r="A173" s="293"/>
      <c r="B173" s="5" t="s">
        <v>11</v>
      </c>
      <c r="C173" s="2">
        <v>303</v>
      </c>
      <c r="D173" s="1">
        <v>0</v>
      </c>
      <c r="E173" s="1">
        <v>0</v>
      </c>
      <c r="F173" s="41">
        <f t="shared" si="11"/>
        <v>0</v>
      </c>
      <c r="G173" s="22">
        <f t="shared" si="13"/>
        <v>0</v>
      </c>
      <c r="H173" s="45"/>
      <c r="I173" s="42">
        <f t="shared" si="14"/>
        <v>0</v>
      </c>
      <c r="J173" s="30">
        <f t="shared" si="16"/>
        <v>0</v>
      </c>
      <c r="K173" s="216"/>
      <c r="L173" s="27">
        <f t="shared" si="15"/>
        <v>0</v>
      </c>
    </row>
    <row r="174" spans="1:12" x14ac:dyDescent="0.45">
      <c r="A174" s="293"/>
      <c r="B174" s="5" t="s">
        <v>11</v>
      </c>
      <c r="C174" s="2">
        <v>304</v>
      </c>
      <c r="D174" s="1">
        <v>0</v>
      </c>
      <c r="E174" s="1">
        <v>0</v>
      </c>
      <c r="F174" s="41">
        <f t="shared" si="11"/>
        <v>0</v>
      </c>
      <c r="G174" s="22">
        <f t="shared" si="13"/>
        <v>0</v>
      </c>
      <c r="H174" s="45"/>
      <c r="I174" s="42">
        <f t="shared" si="14"/>
        <v>0</v>
      </c>
      <c r="J174" s="30">
        <f t="shared" si="16"/>
        <v>0</v>
      </c>
      <c r="K174" s="216"/>
      <c r="L174" s="27">
        <f t="shared" si="15"/>
        <v>0</v>
      </c>
    </row>
    <row r="175" spans="1:12" x14ac:dyDescent="0.45">
      <c r="A175" s="293"/>
      <c r="B175" s="5" t="s">
        <v>11</v>
      </c>
      <c r="C175" s="2">
        <v>401</v>
      </c>
      <c r="D175" s="1">
        <v>0</v>
      </c>
      <c r="E175" s="1">
        <v>0</v>
      </c>
      <c r="F175" s="41">
        <f t="shared" si="11"/>
        <v>0</v>
      </c>
      <c r="G175" s="22">
        <f t="shared" si="13"/>
        <v>0</v>
      </c>
      <c r="H175" s="45"/>
      <c r="I175" s="42">
        <f t="shared" si="14"/>
        <v>0</v>
      </c>
      <c r="J175" s="30">
        <f t="shared" si="16"/>
        <v>0</v>
      </c>
      <c r="K175" s="216"/>
      <c r="L175" s="27">
        <f t="shared" si="15"/>
        <v>0</v>
      </c>
    </row>
    <row r="176" spans="1:12" x14ac:dyDescent="0.45">
      <c r="A176" s="293"/>
      <c r="B176" s="5" t="s">
        <v>11</v>
      </c>
      <c r="C176" s="2">
        <v>402</v>
      </c>
      <c r="D176" s="1">
        <v>0</v>
      </c>
      <c r="E176" s="1">
        <v>0</v>
      </c>
      <c r="F176" s="41">
        <f t="shared" si="11"/>
        <v>0</v>
      </c>
      <c r="G176" s="22">
        <f t="shared" si="13"/>
        <v>0</v>
      </c>
      <c r="H176" s="45"/>
      <c r="I176" s="42">
        <f t="shared" si="14"/>
        <v>0</v>
      </c>
      <c r="J176" s="30">
        <f t="shared" si="16"/>
        <v>0</v>
      </c>
      <c r="K176" s="216"/>
      <c r="L176" s="27">
        <f t="shared" si="15"/>
        <v>0</v>
      </c>
    </row>
    <row r="177" spans="1:12" x14ac:dyDescent="0.45">
      <c r="A177" s="293"/>
      <c r="B177" s="5" t="s">
        <v>11</v>
      </c>
      <c r="C177" s="2">
        <v>403</v>
      </c>
      <c r="D177" s="1">
        <v>0</v>
      </c>
      <c r="E177" s="1">
        <v>0</v>
      </c>
      <c r="F177" s="41">
        <f t="shared" si="11"/>
        <v>0</v>
      </c>
      <c r="G177" s="22">
        <f t="shared" si="13"/>
        <v>0</v>
      </c>
      <c r="H177" s="45"/>
      <c r="I177" s="42">
        <f t="shared" si="14"/>
        <v>0</v>
      </c>
      <c r="J177" s="30">
        <f t="shared" si="16"/>
        <v>0</v>
      </c>
      <c r="K177" s="216"/>
      <c r="L177" s="27">
        <f t="shared" si="15"/>
        <v>0</v>
      </c>
    </row>
    <row r="178" spans="1:12" x14ac:dyDescent="0.45">
      <c r="A178" s="293"/>
      <c r="B178" s="5" t="s">
        <v>11</v>
      </c>
      <c r="C178" s="2">
        <v>404</v>
      </c>
      <c r="D178" s="1">
        <v>0</v>
      </c>
      <c r="E178" s="1">
        <v>0</v>
      </c>
      <c r="F178" s="41">
        <f t="shared" si="11"/>
        <v>0</v>
      </c>
      <c r="G178" s="22">
        <f t="shared" si="13"/>
        <v>0</v>
      </c>
      <c r="H178" s="45"/>
      <c r="I178" s="42">
        <f t="shared" si="14"/>
        <v>0</v>
      </c>
      <c r="J178" s="30">
        <f t="shared" si="16"/>
        <v>0</v>
      </c>
      <c r="K178" s="216"/>
      <c r="L178" s="27">
        <f t="shared" si="15"/>
        <v>0</v>
      </c>
    </row>
    <row r="179" spans="1:12" x14ac:dyDescent="0.45">
      <c r="A179" s="293"/>
      <c r="B179" s="5" t="s">
        <v>11</v>
      </c>
      <c r="C179" s="2">
        <v>501</v>
      </c>
      <c r="D179" s="1">
        <v>0</v>
      </c>
      <c r="E179" s="1">
        <v>0</v>
      </c>
      <c r="F179" s="41">
        <f t="shared" si="11"/>
        <v>0</v>
      </c>
      <c r="G179" s="22">
        <f t="shared" si="13"/>
        <v>0</v>
      </c>
      <c r="H179" s="45"/>
      <c r="I179" s="42">
        <f t="shared" si="14"/>
        <v>0</v>
      </c>
      <c r="J179" s="30">
        <f t="shared" si="16"/>
        <v>0</v>
      </c>
      <c r="K179" s="216"/>
      <c r="L179" s="27">
        <f t="shared" si="15"/>
        <v>0</v>
      </c>
    </row>
    <row r="180" spans="1:12" x14ac:dyDescent="0.45">
      <c r="A180" s="293"/>
      <c r="B180" s="5" t="s">
        <v>11</v>
      </c>
      <c r="C180" s="2">
        <v>502</v>
      </c>
      <c r="D180" s="1">
        <v>0</v>
      </c>
      <c r="E180" s="1">
        <v>0</v>
      </c>
      <c r="F180" s="41">
        <f t="shared" si="11"/>
        <v>0</v>
      </c>
      <c r="G180" s="22">
        <f t="shared" si="13"/>
        <v>0</v>
      </c>
      <c r="H180" s="45"/>
      <c r="I180" s="42">
        <f t="shared" si="14"/>
        <v>0</v>
      </c>
      <c r="J180" s="30">
        <f t="shared" si="16"/>
        <v>0</v>
      </c>
      <c r="K180" s="216"/>
      <c r="L180" s="27">
        <f t="shared" si="15"/>
        <v>0</v>
      </c>
    </row>
    <row r="181" spans="1:12" x14ac:dyDescent="0.45">
      <c r="A181" s="293"/>
      <c r="B181" s="5" t="s">
        <v>11</v>
      </c>
      <c r="C181" s="2">
        <v>503</v>
      </c>
      <c r="D181" s="1">
        <v>0</v>
      </c>
      <c r="E181" s="1">
        <v>0</v>
      </c>
      <c r="F181" s="41">
        <f t="shared" si="11"/>
        <v>0</v>
      </c>
      <c r="G181" s="22">
        <f t="shared" si="13"/>
        <v>0</v>
      </c>
      <c r="H181" s="45"/>
      <c r="I181" s="42">
        <f t="shared" si="14"/>
        <v>0</v>
      </c>
      <c r="J181" s="30">
        <f t="shared" si="16"/>
        <v>0</v>
      </c>
      <c r="K181" s="216"/>
      <c r="L181" s="27">
        <f t="shared" si="15"/>
        <v>0</v>
      </c>
    </row>
    <row r="182" spans="1:12" x14ac:dyDescent="0.45">
      <c r="A182" s="293"/>
      <c r="B182" s="5" t="s">
        <v>11</v>
      </c>
      <c r="C182" s="2">
        <v>504</v>
      </c>
      <c r="D182" s="1">
        <v>0</v>
      </c>
      <c r="E182" s="1">
        <v>0</v>
      </c>
      <c r="F182" s="41">
        <f t="shared" si="11"/>
        <v>0</v>
      </c>
      <c r="G182" s="22">
        <f t="shared" si="13"/>
        <v>0</v>
      </c>
      <c r="H182" s="45"/>
      <c r="I182" s="42">
        <f t="shared" si="14"/>
        <v>0</v>
      </c>
      <c r="J182" s="30">
        <f t="shared" si="16"/>
        <v>0</v>
      </c>
      <c r="K182" s="216"/>
      <c r="L182" s="27">
        <f t="shared" si="15"/>
        <v>0</v>
      </c>
    </row>
    <row r="183" spans="1:12" ht="15" customHeight="1" x14ac:dyDescent="0.45">
      <c r="F183" s="27">
        <f>SUM(F3:F182)</f>
        <v>-1E-4</v>
      </c>
      <c r="G183" s="22">
        <f>MMULT($G$1,1/$F$183)*F183</f>
        <v>0</v>
      </c>
      <c r="H183" s="45">
        <f>SUM(H3:H182)</f>
        <v>0</v>
      </c>
      <c r="I183" s="42">
        <f>SUM(G183,H183)</f>
        <v>0</v>
      </c>
      <c r="K183" s="20" t="s">
        <v>12</v>
      </c>
    </row>
    <row r="184" spans="1:12" ht="15" customHeight="1" x14ac:dyDescent="0.45">
      <c r="F184" t="s">
        <v>12</v>
      </c>
      <c r="I184" s="109">
        <f>SUM(-E190,I1)</f>
        <v>0</v>
      </c>
    </row>
    <row r="185" spans="1:12" ht="15" customHeight="1" x14ac:dyDescent="0.45"/>
    <row r="186" spans="1:12" ht="18" x14ac:dyDescent="0.55000000000000004">
      <c r="D186" s="295" t="s">
        <v>274</v>
      </c>
      <c r="E186" s="295"/>
      <c r="F186" s="295"/>
    </row>
    <row r="187" spans="1:12" ht="15" customHeight="1" x14ac:dyDescent="0.45">
      <c r="D187" s="54" t="s">
        <v>72</v>
      </c>
      <c r="E187" s="153" t="s">
        <v>275</v>
      </c>
      <c r="F187" s="54" t="s">
        <v>69</v>
      </c>
    </row>
    <row r="188" spans="1:12" ht="15" customHeight="1" x14ac:dyDescent="0.45">
      <c r="D188" s="46">
        <v>6244656</v>
      </c>
      <c r="E188" s="199">
        <v>0</v>
      </c>
      <c r="F188" s="93">
        <v>0.1</v>
      </c>
      <c r="G188" s="92">
        <f>MMULT(E188,1/F188)</f>
        <v>0</v>
      </c>
      <c r="H188" s="20"/>
    </row>
    <row r="189" spans="1:12" ht="15" customHeight="1" thickBot="1" x14ac:dyDescent="0.5">
      <c r="D189" s="46">
        <v>6244619</v>
      </c>
      <c r="E189" s="88">
        <v>0</v>
      </c>
      <c r="F189" s="94">
        <v>-1</v>
      </c>
      <c r="G189" s="92">
        <f>MMULT(E189,1/F189)</f>
        <v>0</v>
      </c>
      <c r="H189" s="156"/>
    </row>
    <row r="190" spans="1:12" ht="15" customHeight="1" thickBot="1" x14ac:dyDescent="0.5">
      <c r="D190" s="6" t="s">
        <v>33</v>
      </c>
      <c r="E190" s="48">
        <f>SUM(E188:E189)</f>
        <v>0</v>
      </c>
      <c r="F190" s="95">
        <f>SUM(F188:F189)</f>
        <v>-0.9</v>
      </c>
      <c r="H190" s="61"/>
    </row>
    <row r="191" spans="1:12" ht="15" customHeight="1" x14ac:dyDescent="0.45">
      <c r="E191" s="6" t="s">
        <v>283</v>
      </c>
      <c r="H191" s="61"/>
    </row>
    <row r="192" spans="1:12" ht="15" customHeight="1" x14ac:dyDescent="0.45">
      <c r="D192" s="290" t="s">
        <v>69</v>
      </c>
      <c r="E192" s="290"/>
      <c r="F192" s="49">
        <f>SUM(F190)</f>
        <v>-0.9</v>
      </c>
      <c r="G192" s="160">
        <f>SUM(I192)</f>
        <v>0</v>
      </c>
      <c r="H192" s="159" t="s">
        <v>12</v>
      </c>
      <c r="I192" s="161" cm="1">
        <f t="array" ref="I192">MMULT(E190,1/F190)</f>
        <v>0</v>
      </c>
    </row>
    <row r="193" spans="4:8" ht="15" customHeight="1" x14ac:dyDescent="0.45">
      <c r="D193" s="291" t="s">
        <v>271</v>
      </c>
      <c r="E193" s="292"/>
      <c r="F193" s="49">
        <f>SUM(F183)</f>
        <v>-1E-4</v>
      </c>
      <c r="G193" s="27">
        <f>MMULT(F193,G192)</f>
        <v>0</v>
      </c>
      <c r="H193" s="61"/>
    </row>
    <row r="194" spans="4:8" ht="15" customHeight="1" thickBot="1" x14ac:dyDescent="0.5">
      <c r="D194" s="291" t="s">
        <v>270</v>
      </c>
      <c r="E194" s="292"/>
      <c r="F194" s="49">
        <f>SUM(F192,-F193)</f>
        <v>-0.89990000000000003</v>
      </c>
      <c r="G194" s="162">
        <f>MMULT(F194,G192)</f>
        <v>0</v>
      </c>
      <c r="H194" s="61"/>
    </row>
    <row r="195" spans="4:8" ht="15" customHeight="1" thickBot="1" x14ac:dyDescent="0.5">
      <c r="F195" s="7"/>
      <c r="G195" s="48">
        <f>SUM(G193:G194)</f>
        <v>0</v>
      </c>
    </row>
    <row r="196" spans="4:8" ht="15" customHeight="1" x14ac:dyDescent="0.45">
      <c r="F196" s="7"/>
    </row>
    <row r="197" spans="4:8" ht="15" customHeight="1" x14ac:dyDescent="0.45">
      <c r="F197" s="7"/>
    </row>
    <row r="198" spans="4:8" ht="15" customHeight="1" x14ac:dyDescent="0.45">
      <c r="D198" t="s">
        <v>70</v>
      </c>
      <c r="F198" s="20">
        <f>MAX(F3:F182)</f>
        <v>0</v>
      </c>
      <c r="G198" s="20">
        <f>MAX(I3:I182)</f>
        <v>0</v>
      </c>
    </row>
    <row r="199" spans="4:8" ht="15" customHeight="1" x14ac:dyDescent="0.45">
      <c r="D199" t="s">
        <v>71</v>
      </c>
      <c r="F199" s="20">
        <f>MIN(F3:F182)</f>
        <v>-1E-4</v>
      </c>
      <c r="G199" s="20">
        <f>MIN(I3:I182)</f>
        <v>0</v>
      </c>
    </row>
    <row r="200" spans="4:8" ht="15" customHeight="1" x14ac:dyDescent="0.45">
      <c r="D200" t="s">
        <v>265</v>
      </c>
      <c r="F200" s="92">
        <f>AVERAGE(F3:F182)</f>
        <v>-5.5555555555555562E-7</v>
      </c>
      <c r="G200" s="92">
        <f>AVERAGE(G3:G182)</f>
        <v>0</v>
      </c>
    </row>
    <row r="201" spans="4:8" ht="15" customHeight="1" x14ac:dyDescent="0.45">
      <c r="D201" t="s">
        <v>273</v>
      </c>
      <c r="F201" s="92">
        <f>AVERAGE(F199,F198)</f>
        <v>-5.0000000000000002E-5</v>
      </c>
      <c r="G201" t="s">
        <v>12</v>
      </c>
    </row>
    <row r="202" spans="4:8" ht="15.75" customHeight="1" x14ac:dyDescent="0.45"/>
    <row r="203" spans="4:8" ht="15" customHeight="1" x14ac:dyDescent="0.45"/>
    <row r="204" spans="4:8" ht="15" customHeight="1" x14ac:dyDescent="0.45"/>
    <row r="205" spans="4:8" ht="15" customHeight="1" x14ac:dyDescent="0.45"/>
    <row r="206" spans="4:8" ht="15" customHeight="1" x14ac:dyDescent="0.45"/>
    <row r="207" spans="4:8" ht="15" customHeight="1" x14ac:dyDescent="0.45"/>
    <row r="208" spans="4:8" ht="15" customHeight="1" x14ac:dyDescent="0.45"/>
    <row r="209" ht="15" customHeight="1" x14ac:dyDescent="0.45"/>
    <row r="210" ht="15" customHeight="1" x14ac:dyDescent="0.45"/>
    <row r="211" ht="15" customHeight="1" x14ac:dyDescent="0.45"/>
    <row r="212" ht="15" customHeight="1" x14ac:dyDescent="0.45"/>
    <row r="213" ht="15" customHeight="1" x14ac:dyDescent="0.45"/>
    <row r="214" ht="15" customHeight="1" x14ac:dyDescent="0.45"/>
    <row r="215" ht="15" customHeight="1" x14ac:dyDescent="0.45"/>
    <row r="216" ht="15" customHeight="1" x14ac:dyDescent="0.45"/>
    <row r="217" ht="15" customHeight="1" x14ac:dyDescent="0.45"/>
    <row r="218" ht="15" customHeight="1" x14ac:dyDescent="0.45"/>
    <row r="219" ht="15" customHeight="1" x14ac:dyDescent="0.45"/>
    <row r="220" ht="15" customHeight="1" x14ac:dyDescent="0.45"/>
    <row r="221" ht="15" customHeight="1" x14ac:dyDescent="0.45"/>
    <row r="222" ht="15.75" customHeight="1" x14ac:dyDescent="0.45"/>
  </sheetData>
  <mergeCells count="15">
    <mergeCell ref="A63:A82"/>
    <mergeCell ref="D1:E1"/>
    <mergeCell ref="I1:J1"/>
    <mergeCell ref="A3:A22"/>
    <mergeCell ref="A23:A42"/>
    <mergeCell ref="A43:A62"/>
    <mergeCell ref="D192:E192"/>
    <mergeCell ref="D193:E193"/>
    <mergeCell ref="D194:E194"/>
    <mergeCell ref="A83:A102"/>
    <mergeCell ref="A103:A122"/>
    <mergeCell ref="A123:A142"/>
    <mergeCell ref="A143:A162"/>
    <mergeCell ref="A163:A182"/>
    <mergeCell ref="D186:F186"/>
  </mergeCells>
  <pageMargins left="0.7" right="0.7" top="0.75" bottom="0.75" header="0.3" footer="0.3"/>
  <pageSetup paperSize="9" orientation="portrait" horizontalDpi="4294967293" verticalDpi="4294967293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29275-7863-4520-A422-0EB51F3713C0}">
  <dimension ref="A1:O222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D171" sqref="D171"/>
    </sheetView>
  </sheetViews>
  <sheetFormatPr baseColWidth="10" defaultRowHeight="14.25" x14ac:dyDescent="0.45"/>
  <cols>
    <col min="1" max="1" width="4.1328125" customWidth="1"/>
    <col min="2" max="2" width="5.3984375" style="6" bestFit="1" customWidth="1"/>
    <col min="3" max="3" width="6.265625" bestFit="1" customWidth="1"/>
    <col min="4" max="5" width="10" customWidth="1"/>
    <col min="6" max="6" width="11.1328125" customWidth="1"/>
    <col min="7" max="7" width="12.59765625" customWidth="1"/>
    <col min="8" max="8" width="13.3984375" customWidth="1"/>
    <col min="9" max="9" width="12.86328125" style="20" bestFit="1" customWidth="1"/>
    <col min="10" max="10" width="12.86328125" customWidth="1"/>
    <col min="11" max="11" width="7.73046875" bestFit="1" customWidth="1"/>
    <col min="12" max="12" width="13.265625" customWidth="1"/>
  </cols>
  <sheetData>
    <row r="1" spans="1:15" ht="21" customHeight="1" x14ac:dyDescent="0.45">
      <c r="D1" s="296" t="s">
        <v>280</v>
      </c>
      <c r="E1" s="296"/>
      <c r="F1" s="53" t="s">
        <v>2</v>
      </c>
      <c r="G1" s="27">
        <f>SUM(G193)</f>
        <v>-3.8702317290552579E-4</v>
      </c>
      <c r="H1" s="27">
        <f>SUM(G194)</f>
        <v>8684.8003870231732</v>
      </c>
      <c r="I1" s="297">
        <f>SUM(G1:H1)</f>
        <v>8684.8000000000011</v>
      </c>
      <c r="J1" s="298"/>
      <c r="K1" s="4" t="s">
        <v>12</v>
      </c>
      <c r="L1" s="4"/>
      <c r="N1">
        <v>1E-3</v>
      </c>
    </row>
    <row r="2" spans="1:15" ht="46.5" customHeight="1" x14ac:dyDescent="0.45">
      <c r="B2" s="43" t="s">
        <v>0</v>
      </c>
      <c r="C2" s="44" t="s">
        <v>1</v>
      </c>
      <c r="D2" s="3">
        <v>44053</v>
      </c>
      <c r="E2" s="3">
        <v>44084</v>
      </c>
      <c r="F2" s="50" t="s">
        <v>68</v>
      </c>
      <c r="G2" s="51" t="s">
        <v>276</v>
      </c>
      <c r="H2" s="52" t="s">
        <v>277</v>
      </c>
      <c r="I2" s="21" t="s">
        <v>278</v>
      </c>
      <c r="J2" s="28" t="s">
        <v>335</v>
      </c>
      <c r="K2" s="28" t="s">
        <v>266</v>
      </c>
      <c r="L2" s="28" t="s">
        <v>279</v>
      </c>
      <c r="N2" t="s">
        <v>12</v>
      </c>
    </row>
    <row r="3" spans="1:15" ht="15" customHeight="1" x14ac:dyDescent="0.45">
      <c r="A3" s="293"/>
      <c r="B3" s="5" t="s">
        <v>3</v>
      </c>
      <c r="C3" s="2">
        <v>101</v>
      </c>
      <c r="D3" s="1">
        <v>0.1</v>
      </c>
      <c r="E3" s="1">
        <v>0</v>
      </c>
      <c r="F3" s="41">
        <f>(E3-D3)*$N$1</f>
        <v>-1E-4</v>
      </c>
      <c r="G3" s="22">
        <f>MMULT($G$1,1/$F$183)*F3</f>
        <v>-3.8702317290552579E-4</v>
      </c>
      <c r="H3" s="45">
        <f>MMULT($H$1,1/180)*0</f>
        <v>0</v>
      </c>
      <c r="I3" s="42">
        <f>SUM(G3,H3)</f>
        <v>-3.8702317290552579E-4</v>
      </c>
      <c r="J3" s="30">
        <v>0</v>
      </c>
      <c r="K3" s="216"/>
      <c r="L3" s="27">
        <f>SUM(I3,J3,K3)</f>
        <v>-3.8702317290552579E-4</v>
      </c>
      <c r="N3" t="s">
        <v>12</v>
      </c>
    </row>
    <row r="4" spans="1:15" ht="15" customHeight="1" x14ac:dyDescent="0.45">
      <c r="A4" s="293"/>
      <c r="B4" s="5" t="s">
        <v>3</v>
      </c>
      <c r="C4" s="2">
        <v>102</v>
      </c>
      <c r="D4" s="1">
        <v>0</v>
      </c>
      <c r="E4" s="1">
        <v>0</v>
      </c>
      <c r="F4" s="41">
        <f t="shared" ref="F4:F67" si="0">(E4-D4)*$N$1</f>
        <v>0</v>
      </c>
      <c r="G4" s="22">
        <f t="shared" ref="G4:G67" si="1">MMULT($G$1,1/$F$183)*F4</f>
        <v>0</v>
      </c>
      <c r="H4" s="45">
        <f t="shared" ref="H4:H67" si="2">MMULT($H$1,1/180)*0</f>
        <v>0</v>
      </c>
      <c r="I4" s="42">
        <f t="shared" ref="I4:I67" si="3">SUM(G4,H4)</f>
        <v>0</v>
      </c>
      <c r="J4" s="30">
        <f>SUM($J$3)</f>
        <v>0</v>
      </c>
      <c r="K4" s="216"/>
      <c r="L4" s="27">
        <f t="shared" ref="L4:L67" si="4">SUM(I4,J4,K4)</f>
        <v>0</v>
      </c>
      <c r="N4" t="s">
        <v>12</v>
      </c>
    </row>
    <row r="5" spans="1:15" ht="15" customHeight="1" x14ac:dyDescent="0.45">
      <c r="A5" s="293"/>
      <c r="B5" s="5" t="s">
        <v>3</v>
      </c>
      <c r="C5" s="2">
        <v>103</v>
      </c>
      <c r="D5" s="1">
        <v>0</v>
      </c>
      <c r="E5" s="1">
        <v>0</v>
      </c>
      <c r="F5" s="41">
        <f t="shared" si="0"/>
        <v>0</v>
      </c>
      <c r="G5" s="22">
        <f t="shared" si="1"/>
        <v>0</v>
      </c>
      <c r="H5" s="45">
        <f t="shared" si="2"/>
        <v>0</v>
      </c>
      <c r="I5" s="42">
        <f t="shared" si="3"/>
        <v>0</v>
      </c>
      <c r="J5" s="30">
        <f t="shared" ref="J5:J68" si="5">SUM($J$3)</f>
        <v>0</v>
      </c>
      <c r="K5" s="216"/>
      <c r="L5" s="27">
        <f t="shared" si="4"/>
        <v>0</v>
      </c>
      <c r="N5" t="s">
        <v>12</v>
      </c>
    </row>
    <row r="6" spans="1:15" ht="15" customHeight="1" x14ac:dyDescent="0.45">
      <c r="A6" s="293"/>
      <c r="B6" s="5" t="s">
        <v>3</v>
      </c>
      <c r="C6" s="2">
        <v>104</v>
      </c>
      <c r="D6" s="1">
        <v>0</v>
      </c>
      <c r="E6" s="1">
        <v>0</v>
      </c>
      <c r="F6" s="41">
        <f t="shared" si="0"/>
        <v>0</v>
      </c>
      <c r="G6" s="22">
        <f t="shared" si="1"/>
        <v>0</v>
      </c>
      <c r="H6" s="45">
        <f t="shared" si="2"/>
        <v>0</v>
      </c>
      <c r="I6" s="42">
        <f t="shared" si="3"/>
        <v>0</v>
      </c>
      <c r="J6" s="30">
        <f t="shared" si="5"/>
        <v>0</v>
      </c>
      <c r="K6" s="216"/>
      <c r="L6" s="27">
        <f t="shared" si="4"/>
        <v>0</v>
      </c>
      <c r="N6" t="s">
        <v>12</v>
      </c>
      <c r="O6" t="s">
        <v>12</v>
      </c>
    </row>
    <row r="7" spans="1:15" ht="15" customHeight="1" x14ac:dyDescent="0.45">
      <c r="A7" s="293"/>
      <c r="B7" s="5" t="s">
        <v>3</v>
      </c>
      <c r="C7" s="2">
        <v>201</v>
      </c>
      <c r="D7" s="1">
        <v>0</v>
      </c>
      <c r="E7" s="1">
        <v>0</v>
      </c>
      <c r="F7" s="41">
        <f t="shared" si="0"/>
        <v>0</v>
      </c>
      <c r="G7" s="22">
        <f t="shared" si="1"/>
        <v>0</v>
      </c>
      <c r="H7" s="45">
        <f t="shared" si="2"/>
        <v>0</v>
      </c>
      <c r="I7" s="42">
        <f t="shared" si="3"/>
        <v>0</v>
      </c>
      <c r="J7" s="30">
        <f t="shared" si="5"/>
        <v>0</v>
      </c>
      <c r="K7" s="216"/>
      <c r="L7" s="27">
        <f t="shared" si="4"/>
        <v>0</v>
      </c>
      <c r="N7" t="s">
        <v>12</v>
      </c>
    </row>
    <row r="8" spans="1:15" ht="15" customHeight="1" x14ac:dyDescent="0.45">
      <c r="A8" s="293"/>
      <c r="B8" s="5" t="s">
        <v>3</v>
      </c>
      <c r="C8" s="2">
        <v>202</v>
      </c>
      <c r="D8" s="1">
        <v>0</v>
      </c>
      <c r="E8" s="1">
        <v>0</v>
      </c>
      <c r="F8" s="41">
        <f t="shared" si="0"/>
        <v>0</v>
      </c>
      <c r="G8" s="22">
        <f t="shared" si="1"/>
        <v>0</v>
      </c>
      <c r="H8" s="45">
        <f t="shared" si="2"/>
        <v>0</v>
      </c>
      <c r="I8" s="42">
        <f t="shared" si="3"/>
        <v>0</v>
      </c>
      <c r="J8" s="30">
        <f t="shared" si="5"/>
        <v>0</v>
      </c>
      <c r="K8" s="216"/>
      <c r="L8" s="27">
        <f t="shared" si="4"/>
        <v>0</v>
      </c>
      <c r="N8" t="s">
        <v>12</v>
      </c>
    </row>
    <row r="9" spans="1:15" ht="15" customHeight="1" x14ac:dyDescent="0.45">
      <c r="A9" s="293"/>
      <c r="B9" s="5" t="s">
        <v>3</v>
      </c>
      <c r="C9" s="2">
        <v>203</v>
      </c>
      <c r="D9" s="1">
        <v>0</v>
      </c>
      <c r="E9" s="1">
        <v>0</v>
      </c>
      <c r="F9" s="41">
        <f t="shared" si="0"/>
        <v>0</v>
      </c>
      <c r="G9" s="22">
        <f t="shared" si="1"/>
        <v>0</v>
      </c>
      <c r="H9" s="45">
        <f t="shared" si="2"/>
        <v>0</v>
      </c>
      <c r="I9" s="42">
        <f t="shared" si="3"/>
        <v>0</v>
      </c>
      <c r="J9" s="30">
        <f t="shared" si="5"/>
        <v>0</v>
      </c>
      <c r="K9" s="216"/>
      <c r="L9" s="27">
        <f t="shared" si="4"/>
        <v>0</v>
      </c>
      <c r="N9" t="s">
        <v>12</v>
      </c>
    </row>
    <row r="10" spans="1:15" ht="15" customHeight="1" x14ac:dyDescent="0.45">
      <c r="A10" s="293"/>
      <c r="B10" s="5" t="s">
        <v>3</v>
      </c>
      <c r="C10" s="2">
        <v>204</v>
      </c>
      <c r="D10" s="1">
        <v>0</v>
      </c>
      <c r="E10" s="1">
        <v>0</v>
      </c>
      <c r="F10" s="41">
        <f t="shared" si="0"/>
        <v>0</v>
      </c>
      <c r="G10" s="22">
        <f t="shared" si="1"/>
        <v>0</v>
      </c>
      <c r="H10" s="45">
        <f t="shared" si="2"/>
        <v>0</v>
      </c>
      <c r="I10" s="42">
        <f t="shared" si="3"/>
        <v>0</v>
      </c>
      <c r="J10" s="30">
        <f t="shared" si="5"/>
        <v>0</v>
      </c>
      <c r="K10" s="216"/>
      <c r="L10" s="27">
        <f t="shared" si="4"/>
        <v>0</v>
      </c>
      <c r="N10" t="s">
        <v>12</v>
      </c>
    </row>
    <row r="11" spans="1:15" ht="15" customHeight="1" x14ac:dyDescent="0.45">
      <c r="A11" s="293"/>
      <c r="B11" s="5" t="s">
        <v>3</v>
      </c>
      <c r="C11" s="2">
        <v>301</v>
      </c>
      <c r="D11" s="1">
        <v>0</v>
      </c>
      <c r="E11" s="1">
        <v>0</v>
      </c>
      <c r="F11" s="41">
        <f t="shared" si="0"/>
        <v>0</v>
      </c>
      <c r="G11" s="22">
        <f t="shared" si="1"/>
        <v>0</v>
      </c>
      <c r="H11" s="45">
        <f t="shared" si="2"/>
        <v>0</v>
      </c>
      <c r="I11" s="42">
        <f t="shared" si="3"/>
        <v>0</v>
      </c>
      <c r="J11" s="30">
        <f t="shared" si="5"/>
        <v>0</v>
      </c>
      <c r="K11" s="216"/>
      <c r="L11" s="27">
        <f t="shared" si="4"/>
        <v>0</v>
      </c>
      <c r="N11" t="s">
        <v>12</v>
      </c>
    </row>
    <row r="12" spans="1:15" ht="15" customHeight="1" x14ac:dyDescent="0.45">
      <c r="A12" s="293"/>
      <c r="B12" s="5" t="s">
        <v>3</v>
      </c>
      <c r="C12" s="2">
        <v>302</v>
      </c>
      <c r="D12" s="1">
        <v>0</v>
      </c>
      <c r="E12" s="1">
        <v>0</v>
      </c>
      <c r="F12" s="41">
        <f t="shared" si="0"/>
        <v>0</v>
      </c>
      <c r="G12" s="22">
        <f t="shared" si="1"/>
        <v>0</v>
      </c>
      <c r="H12" s="45">
        <f t="shared" si="2"/>
        <v>0</v>
      </c>
      <c r="I12" s="42">
        <f t="shared" si="3"/>
        <v>0</v>
      </c>
      <c r="J12" s="30">
        <f t="shared" si="5"/>
        <v>0</v>
      </c>
      <c r="K12" s="216"/>
      <c r="L12" s="27">
        <f t="shared" si="4"/>
        <v>0</v>
      </c>
      <c r="N12" t="s">
        <v>12</v>
      </c>
    </row>
    <row r="13" spans="1:15" ht="15" customHeight="1" x14ac:dyDescent="0.45">
      <c r="A13" s="293"/>
      <c r="B13" s="5" t="s">
        <v>3</v>
      </c>
      <c r="C13" s="2">
        <v>303</v>
      </c>
      <c r="D13" s="1">
        <v>0</v>
      </c>
      <c r="E13" s="1">
        <v>0</v>
      </c>
      <c r="F13" s="41">
        <f t="shared" si="0"/>
        <v>0</v>
      </c>
      <c r="G13" s="22">
        <f t="shared" si="1"/>
        <v>0</v>
      </c>
      <c r="H13" s="45">
        <f t="shared" si="2"/>
        <v>0</v>
      </c>
      <c r="I13" s="42">
        <f t="shared" si="3"/>
        <v>0</v>
      </c>
      <c r="J13" s="30">
        <f t="shared" si="5"/>
        <v>0</v>
      </c>
      <c r="K13" s="216"/>
      <c r="L13" s="27">
        <f t="shared" si="4"/>
        <v>0</v>
      </c>
      <c r="N13" t="s">
        <v>12</v>
      </c>
    </row>
    <row r="14" spans="1:15" ht="15" customHeight="1" x14ac:dyDescent="0.45">
      <c r="A14" s="293"/>
      <c r="B14" s="5" t="s">
        <v>3</v>
      </c>
      <c r="C14" s="2">
        <v>304</v>
      </c>
      <c r="D14" s="1">
        <v>0</v>
      </c>
      <c r="E14" s="1">
        <v>0</v>
      </c>
      <c r="F14" s="41">
        <f t="shared" si="0"/>
        <v>0</v>
      </c>
      <c r="G14" s="22">
        <f t="shared" si="1"/>
        <v>0</v>
      </c>
      <c r="H14" s="45">
        <f t="shared" si="2"/>
        <v>0</v>
      </c>
      <c r="I14" s="42">
        <f t="shared" si="3"/>
        <v>0</v>
      </c>
      <c r="J14" s="30">
        <f t="shared" si="5"/>
        <v>0</v>
      </c>
      <c r="K14" s="216"/>
      <c r="L14" s="27">
        <f t="shared" si="4"/>
        <v>0</v>
      </c>
      <c r="N14" t="s">
        <v>12</v>
      </c>
    </row>
    <row r="15" spans="1:15" ht="15" customHeight="1" x14ac:dyDescent="0.45">
      <c r="A15" s="293"/>
      <c r="B15" s="5" t="s">
        <v>3</v>
      </c>
      <c r="C15" s="2">
        <v>401</v>
      </c>
      <c r="D15" s="1">
        <v>0</v>
      </c>
      <c r="E15" s="1">
        <v>0</v>
      </c>
      <c r="F15" s="41">
        <f t="shared" si="0"/>
        <v>0</v>
      </c>
      <c r="G15" s="22">
        <f t="shared" si="1"/>
        <v>0</v>
      </c>
      <c r="H15" s="45">
        <f t="shared" si="2"/>
        <v>0</v>
      </c>
      <c r="I15" s="42">
        <f t="shared" si="3"/>
        <v>0</v>
      </c>
      <c r="J15" s="30">
        <f t="shared" si="5"/>
        <v>0</v>
      </c>
      <c r="K15" s="216"/>
      <c r="L15" s="27">
        <f t="shared" si="4"/>
        <v>0</v>
      </c>
      <c r="N15" t="s">
        <v>12</v>
      </c>
    </row>
    <row r="16" spans="1:15" ht="15" customHeight="1" x14ac:dyDescent="0.45">
      <c r="A16" s="293"/>
      <c r="B16" s="5" t="s">
        <v>3</v>
      </c>
      <c r="C16" s="2">
        <v>402</v>
      </c>
      <c r="D16" s="1">
        <v>0</v>
      </c>
      <c r="E16" s="1">
        <v>0</v>
      </c>
      <c r="F16" s="41">
        <f t="shared" si="0"/>
        <v>0</v>
      </c>
      <c r="G16" s="22">
        <f t="shared" si="1"/>
        <v>0</v>
      </c>
      <c r="H16" s="45">
        <f t="shared" si="2"/>
        <v>0</v>
      </c>
      <c r="I16" s="42">
        <f t="shared" si="3"/>
        <v>0</v>
      </c>
      <c r="J16" s="30">
        <f t="shared" si="5"/>
        <v>0</v>
      </c>
      <c r="K16" s="216"/>
      <c r="L16" s="27">
        <f t="shared" si="4"/>
        <v>0</v>
      </c>
    </row>
    <row r="17" spans="1:12" ht="15" customHeight="1" x14ac:dyDescent="0.45">
      <c r="A17" s="293"/>
      <c r="B17" s="5" t="s">
        <v>3</v>
      </c>
      <c r="C17" s="2">
        <v>403</v>
      </c>
      <c r="D17" s="1">
        <v>0</v>
      </c>
      <c r="E17" s="1">
        <v>0</v>
      </c>
      <c r="F17" s="41">
        <f t="shared" si="0"/>
        <v>0</v>
      </c>
      <c r="G17" s="22">
        <f t="shared" si="1"/>
        <v>0</v>
      </c>
      <c r="H17" s="45">
        <f t="shared" si="2"/>
        <v>0</v>
      </c>
      <c r="I17" s="42">
        <f t="shared" si="3"/>
        <v>0</v>
      </c>
      <c r="J17" s="30">
        <f t="shared" si="5"/>
        <v>0</v>
      </c>
      <c r="K17" s="216"/>
      <c r="L17" s="27">
        <f t="shared" si="4"/>
        <v>0</v>
      </c>
    </row>
    <row r="18" spans="1:12" ht="15" customHeight="1" x14ac:dyDescent="0.45">
      <c r="A18" s="293"/>
      <c r="B18" s="5" t="s">
        <v>3</v>
      </c>
      <c r="C18" s="2">
        <v>404</v>
      </c>
      <c r="D18" s="1">
        <v>0</v>
      </c>
      <c r="E18" s="1">
        <v>0</v>
      </c>
      <c r="F18" s="41">
        <f t="shared" si="0"/>
        <v>0</v>
      </c>
      <c r="G18" s="22">
        <f t="shared" si="1"/>
        <v>0</v>
      </c>
      <c r="H18" s="45">
        <f t="shared" si="2"/>
        <v>0</v>
      </c>
      <c r="I18" s="42">
        <f t="shared" si="3"/>
        <v>0</v>
      </c>
      <c r="J18" s="30">
        <f t="shared" si="5"/>
        <v>0</v>
      </c>
      <c r="K18" s="216"/>
      <c r="L18" s="27">
        <f t="shared" si="4"/>
        <v>0</v>
      </c>
    </row>
    <row r="19" spans="1:12" ht="15" customHeight="1" x14ac:dyDescent="0.45">
      <c r="A19" s="293"/>
      <c r="B19" s="5" t="s">
        <v>3</v>
      </c>
      <c r="C19" s="2">
        <v>501</v>
      </c>
      <c r="D19" s="1">
        <v>0</v>
      </c>
      <c r="E19" s="1">
        <v>0</v>
      </c>
      <c r="F19" s="41">
        <f t="shared" si="0"/>
        <v>0</v>
      </c>
      <c r="G19" s="22">
        <f t="shared" si="1"/>
        <v>0</v>
      </c>
      <c r="H19" s="45">
        <f t="shared" si="2"/>
        <v>0</v>
      </c>
      <c r="I19" s="42">
        <f t="shared" si="3"/>
        <v>0</v>
      </c>
      <c r="J19" s="30">
        <f t="shared" si="5"/>
        <v>0</v>
      </c>
      <c r="K19" s="216"/>
      <c r="L19" s="27">
        <f t="shared" si="4"/>
        <v>0</v>
      </c>
    </row>
    <row r="20" spans="1:12" ht="15" customHeight="1" x14ac:dyDescent="0.45">
      <c r="A20" s="293"/>
      <c r="B20" s="5" t="s">
        <v>3</v>
      </c>
      <c r="C20" s="2">
        <v>502</v>
      </c>
      <c r="D20" s="1">
        <v>0</v>
      </c>
      <c r="E20" s="1">
        <v>0</v>
      </c>
      <c r="F20" s="41">
        <f t="shared" si="0"/>
        <v>0</v>
      </c>
      <c r="G20" s="22">
        <f t="shared" si="1"/>
        <v>0</v>
      </c>
      <c r="H20" s="45">
        <f t="shared" si="2"/>
        <v>0</v>
      </c>
      <c r="I20" s="42">
        <f t="shared" si="3"/>
        <v>0</v>
      </c>
      <c r="J20" s="30">
        <f t="shared" si="5"/>
        <v>0</v>
      </c>
      <c r="K20" s="216"/>
      <c r="L20" s="27">
        <f t="shared" si="4"/>
        <v>0</v>
      </c>
    </row>
    <row r="21" spans="1:12" ht="15" customHeight="1" x14ac:dyDescent="0.45">
      <c r="A21" s="293"/>
      <c r="B21" s="5" t="s">
        <v>3</v>
      </c>
      <c r="C21" s="2">
        <v>503</v>
      </c>
      <c r="D21" s="1">
        <v>0</v>
      </c>
      <c r="E21" s="1">
        <v>0</v>
      </c>
      <c r="F21" s="41">
        <f t="shared" si="0"/>
        <v>0</v>
      </c>
      <c r="G21" s="22">
        <f t="shared" si="1"/>
        <v>0</v>
      </c>
      <c r="H21" s="45">
        <f t="shared" si="2"/>
        <v>0</v>
      </c>
      <c r="I21" s="42">
        <f t="shared" si="3"/>
        <v>0</v>
      </c>
      <c r="J21" s="30">
        <f t="shared" si="5"/>
        <v>0</v>
      </c>
      <c r="K21" s="216"/>
      <c r="L21" s="27">
        <f t="shared" si="4"/>
        <v>0</v>
      </c>
    </row>
    <row r="22" spans="1:12" ht="15.75" customHeight="1" x14ac:dyDescent="0.45">
      <c r="A22" s="293"/>
      <c r="B22" s="5" t="s">
        <v>3</v>
      </c>
      <c r="C22" s="2">
        <v>504</v>
      </c>
      <c r="D22" s="1">
        <v>0</v>
      </c>
      <c r="E22" s="1">
        <v>0</v>
      </c>
      <c r="F22" s="41">
        <f t="shared" si="0"/>
        <v>0</v>
      </c>
      <c r="G22" s="22">
        <f t="shared" si="1"/>
        <v>0</v>
      </c>
      <c r="H22" s="45">
        <f t="shared" si="2"/>
        <v>0</v>
      </c>
      <c r="I22" s="42">
        <f t="shared" si="3"/>
        <v>0</v>
      </c>
      <c r="J22" s="30">
        <f t="shared" si="5"/>
        <v>0</v>
      </c>
      <c r="K22" s="216"/>
      <c r="L22" s="27">
        <f t="shared" si="4"/>
        <v>0</v>
      </c>
    </row>
    <row r="23" spans="1:12" ht="15" customHeight="1" x14ac:dyDescent="0.45">
      <c r="A23" s="294"/>
      <c r="B23" s="5" t="s">
        <v>4</v>
      </c>
      <c r="C23" s="2">
        <v>101</v>
      </c>
      <c r="D23" s="1">
        <v>0</v>
      </c>
      <c r="E23" s="1">
        <v>0</v>
      </c>
      <c r="F23" s="41">
        <f>(E23-D23)*0.01</f>
        <v>0</v>
      </c>
      <c r="G23" s="22">
        <f t="shared" si="1"/>
        <v>0</v>
      </c>
      <c r="H23" s="45">
        <f t="shared" si="2"/>
        <v>0</v>
      </c>
      <c r="I23" s="42">
        <f t="shared" si="3"/>
        <v>0</v>
      </c>
      <c r="J23" s="30">
        <f t="shared" si="5"/>
        <v>0</v>
      </c>
      <c r="K23" s="216"/>
      <c r="L23" s="27">
        <f t="shared" si="4"/>
        <v>0</v>
      </c>
    </row>
    <row r="24" spans="1:12" ht="15" customHeight="1" x14ac:dyDescent="0.45">
      <c r="A24" s="294"/>
      <c r="B24" s="5" t="s">
        <v>4</v>
      </c>
      <c r="C24" s="2">
        <v>102</v>
      </c>
      <c r="D24" s="1">
        <v>0</v>
      </c>
      <c r="E24" s="1">
        <v>0</v>
      </c>
      <c r="F24" s="41">
        <f t="shared" si="0"/>
        <v>0</v>
      </c>
      <c r="G24" s="22">
        <f t="shared" si="1"/>
        <v>0</v>
      </c>
      <c r="H24" s="45">
        <f t="shared" si="2"/>
        <v>0</v>
      </c>
      <c r="I24" s="42">
        <f t="shared" si="3"/>
        <v>0</v>
      </c>
      <c r="J24" s="30">
        <f t="shared" si="5"/>
        <v>0</v>
      </c>
      <c r="K24" s="216"/>
      <c r="L24" s="27">
        <f t="shared" si="4"/>
        <v>0</v>
      </c>
    </row>
    <row r="25" spans="1:12" ht="15" customHeight="1" x14ac:dyDescent="0.45">
      <c r="A25" s="294"/>
      <c r="B25" s="5" t="s">
        <v>4</v>
      </c>
      <c r="C25" s="2">
        <v>103</v>
      </c>
      <c r="D25" s="1">
        <v>0</v>
      </c>
      <c r="E25" s="1">
        <v>0</v>
      </c>
      <c r="F25" s="41">
        <f t="shared" si="0"/>
        <v>0</v>
      </c>
      <c r="G25" s="22">
        <f t="shared" si="1"/>
        <v>0</v>
      </c>
      <c r="H25" s="45">
        <f t="shared" si="2"/>
        <v>0</v>
      </c>
      <c r="I25" s="42">
        <f t="shared" si="3"/>
        <v>0</v>
      </c>
      <c r="J25" s="30">
        <f t="shared" si="5"/>
        <v>0</v>
      </c>
      <c r="K25" s="216"/>
      <c r="L25" s="27">
        <f t="shared" si="4"/>
        <v>0</v>
      </c>
    </row>
    <row r="26" spans="1:12" ht="15" customHeight="1" x14ac:dyDescent="0.45">
      <c r="A26" s="294"/>
      <c r="B26" s="5" t="s">
        <v>4</v>
      </c>
      <c r="C26" s="2">
        <v>104</v>
      </c>
      <c r="D26" s="1">
        <v>0</v>
      </c>
      <c r="E26" s="1">
        <v>0</v>
      </c>
      <c r="F26" s="41">
        <f t="shared" si="0"/>
        <v>0</v>
      </c>
      <c r="G26" s="22">
        <f t="shared" si="1"/>
        <v>0</v>
      </c>
      <c r="H26" s="45">
        <f t="shared" si="2"/>
        <v>0</v>
      </c>
      <c r="I26" s="42">
        <f t="shared" si="3"/>
        <v>0</v>
      </c>
      <c r="J26" s="30">
        <f t="shared" si="5"/>
        <v>0</v>
      </c>
      <c r="K26" s="216"/>
      <c r="L26" s="27">
        <f t="shared" si="4"/>
        <v>0</v>
      </c>
    </row>
    <row r="27" spans="1:12" ht="15" customHeight="1" x14ac:dyDescent="0.45">
      <c r="A27" s="294"/>
      <c r="B27" s="5" t="s">
        <v>4</v>
      </c>
      <c r="C27" s="2">
        <v>201</v>
      </c>
      <c r="D27" s="1">
        <v>0</v>
      </c>
      <c r="E27" s="1">
        <v>0</v>
      </c>
      <c r="F27" s="41">
        <f t="shared" si="0"/>
        <v>0</v>
      </c>
      <c r="G27" s="22">
        <f t="shared" si="1"/>
        <v>0</v>
      </c>
      <c r="H27" s="45">
        <f t="shared" si="2"/>
        <v>0</v>
      </c>
      <c r="I27" s="42">
        <f t="shared" si="3"/>
        <v>0</v>
      </c>
      <c r="J27" s="30">
        <f t="shared" si="5"/>
        <v>0</v>
      </c>
      <c r="K27" s="216"/>
      <c r="L27" s="27">
        <f t="shared" si="4"/>
        <v>0</v>
      </c>
    </row>
    <row r="28" spans="1:12" ht="15" customHeight="1" x14ac:dyDescent="0.45">
      <c r="A28" s="294"/>
      <c r="B28" s="5" t="s">
        <v>4</v>
      </c>
      <c r="C28" s="2">
        <v>202</v>
      </c>
      <c r="D28" s="1">
        <v>0</v>
      </c>
      <c r="E28" s="1">
        <v>0</v>
      </c>
      <c r="F28" s="41">
        <f t="shared" si="0"/>
        <v>0</v>
      </c>
      <c r="G28" s="22">
        <f t="shared" si="1"/>
        <v>0</v>
      </c>
      <c r="H28" s="45">
        <f t="shared" si="2"/>
        <v>0</v>
      </c>
      <c r="I28" s="42">
        <f t="shared" si="3"/>
        <v>0</v>
      </c>
      <c r="J28" s="30">
        <f t="shared" si="5"/>
        <v>0</v>
      </c>
      <c r="K28" s="216"/>
      <c r="L28" s="27">
        <f t="shared" si="4"/>
        <v>0</v>
      </c>
    </row>
    <row r="29" spans="1:12" ht="15" customHeight="1" x14ac:dyDescent="0.45">
      <c r="A29" s="294"/>
      <c r="B29" s="5" t="s">
        <v>4</v>
      </c>
      <c r="C29" s="2">
        <v>203</v>
      </c>
      <c r="D29" s="1">
        <v>0</v>
      </c>
      <c r="E29" s="1">
        <v>0</v>
      </c>
      <c r="F29" s="41">
        <f t="shared" si="0"/>
        <v>0</v>
      </c>
      <c r="G29" s="22">
        <f t="shared" si="1"/>
        <v>0</v>
      </c>
      <c r="H29" s="45">
        <f t="shared" si="2"/>
        <v>0</v>
      </c>
      <c r="I29" s="42">
        <f t="shared" si="3"/>
        <v>0</v>
      </c>
      <c r="J29" s="30">
        <f t="shared" si="5"/>
        <v>0</v>
      </c>
      <c r="K29" s="216"/>
      <c r="L29" s="27">
        <f t="shared" si="4"/>
        <v>0</v>
      </c>
    </row>
    <row r="30" spans="1:12" ht="15" customHeight="1" x14ac:dyDescent="0.45">
      <c r="A30" s="294"/>
      <c r="B30" s="5" t="s">
        <v>4</v>
      </c>
      <c r="C30" s="2">
        <v>204</v>
      </c>
      <c r="D30" s="1">
        <v>0</v>
      </c>
      <c r="E30" s="1">
        <v>0</v>
      </c>
      <c r="F30" s="41">
        <f t="shared" si="0"/>
        <v>0</v>
      </c>
      <c r="G30" s="22">
        <f t="shared" si="1"/>
        <v>0</v>
      </c>
      <c r="H30" s="45">
        <f t="shared" si="2"/>
        <v>0</v>
      </c>
      <c r="I30" s="42">
        <f t="shared" si="3"/>
        <v>0</v>
      </c>
      <c r="J30" s="30">
        <f t="shared" si="5"/>
        <v>0</v>
      </c>
      <c r="K30" s="216"/>
      <c r="L30" s="27">
        <f t="shared" si="4"/>
        <v>0</v>
      </c>
    </row>
    <row r="31" spans="1:12" ht="15" customHeight="1" x14ac:dyDescent="0.45">
      <c r="A31" s="294"/>
      <c r="B31" s="5" t="s">
        <v>4</v>
      </c>
      <c r="C31" s="2">
        <v>301</v>
      </c>
      <c r="D31" s="1">
        <v>0</v>
      </c>
      <c r="E31" s="1">
        <v>0</v>
      </c>
      <c r="F31" s="41">
        <f t="shared" si="0"/>
        <v>0</v>
      </c>
      <c r="G31" s="22">
        <f t="shared" si="1"/>
        <v>0</v>
      </c>
      <c r="H31" s="45">
        <f t="shared" si="2"/>
        <v>0</v>
      </c>
      <c r="I31" s="42">
        <f t="shared" si="3"/>
        <v>0</v>
      </c>
      <c r="J31" s="30">
        <f t="shared" si="5"/>
        <v>0</v>
      </c>
      <c r="K31" s="216"/>
      <c r="L31" s="27">
        <f t="shared" si="4"/>
        <v>0</v>
      </c>
    </row>
    <row r="32" spans="1:12" ht="15" customHeight="1" x14ac:dyDescent="0.45">
      <c r="A32" s="294"/>
      <c r="B32" s="5" t="s">
        <v>4</v>
      </c>
      <c r="C32" s="2">
        <v>302</v>
      </c>
      <c r="D32" s="1">
        <v>0</v>
      </c>
      <c r="E32" s="1">
        <v>0</v>
      </c>
      <c r="F32" s="41">
        <f t="shared" si="0"/>
        <v>0</v>
      </c>
      <c r="G32" s="22">
        <f t="shared" si="1"/>
        <v>0</v>
      </c>
      <c r="H32" s="45">
        <f t="shared" si="2"/>
        <v>0</v>
      </c>
      <c r="I32" s="42">
        <f t="shared" si="3"/>
        <v>0</v>
      </c>
      <c r="J32" s="30">
        <f t="shared" si="5"/>
        <v>0</v>
      </c>
      <c r="K32" s="216"/>
      <c r="L32" s="27">
        <f t="shared" si="4"/>
        <v>0</v>
      </c>
    </row>
    <row r="33" spans="1:12" ht="15" customHeight="1" x14ac:dyDescent="0.45">
      <c r="A33" s="294"/>
      <c r="B33" s="5" t="s">
        <v>4</v>
      </c>
      <c r="C33" s="2">
        <v>303</v>
      </c>
      <c r="D33" s="1">
        <v>0</v>
      </c>
      <c r="E33" s="1">
        <v>0</v>
      </c>
      <c r="F33" s="41">
        <f>(E33-D33)*0.01</f>
        <v>0</v>
      </c>
      <c r="G33" s="22">
        <f t="shared" si="1"/>
        <v>0</v>
      </c>
      <c r="H33" s="45">
        <f t="shared" si="2"/>
        <v>0</v>
      </c>
      <c r="I33" s="42">
        <f t="shared" si="3"/>
        <v>0</v>
      </c>
      <c r="J33" s="30">
        <f t="shared" si="5"/>
        <v>0</v>
      </c>
      <c r="K33" s="216"/>
      <c r="L33" s="27">
        <f t="shared" si="4"/>
        <v>0</v>
      </c>
    </row>
    <row r="34" spans="1:12" ht="15" customHeight="1" x14ac:dyDescent="0.45">
      <c r="A34" s="294"/>
      <c r="B34" s="5" t="s">
        <v>4</v>
      </c>
      <c r="C34" s="2">
        <v>304</v>
      </c>
      <c r="D34" s="1">
        <v>0</v>
      </c>
      <c r="E34" s="1">
        <v>0</v>
      </c>
      <c r="F34" s="41">
        <f t="shared" si="0"/>
        <v>0</v>
      </c>
      <c r="G34" s="22">
        <f t="shared" si="1"/>
        <v>0</v>
      </c>
      <c r="H34" s="45">
        <f t="shared" si="2"/>
        <v>0</v>
      </c>
      <c r="I34" s="42">
        <f t="shared" si="3"/>
        <v>0</v>
      </c>
      <c r="J34" s="30">
        <f t="shared" si="5"/>
        <v>0</v>
      </c>
      <c r="K34" s="216"/>
      <c r="L34" s="27">
        <f t="shared" si="4"/>
        <v>0</v>
      </c>
    </row>
    <row r="35" spans="1:12" ht="15" customHeight="1" x14ac:dyDescent="0.45">
      <c r="A35" s="294"/>
      <c r="B35" s="5" t="s">
        <v>4</v>
      </c>
      <c r="C35" s="2">
        <v>401</v>
      </c>
      <c r="D35" s="1">
        <v>0</v>
      </c>
      <c r="E35" s="1">
        <v>0</v>
      </c>
      <c r="F35" s="41">
        <f t="shared" si="0"/>
        <v>0</v>
      </c>
      <c r="G35" s="22">
        <f t="shared" si="1"/>
        <v>0</v>
      </c>
      <c r="H35" s="45">
        <f t="shared" si="2"/>
        <v>0</v>
      </c>
      <c r="I35" s="42">
        <f t="shared" si="3"/>
        <v>0</v>
      </c>
      <c r="J35" s="30">
        <f t="shared" si="5"/>
        <v>0</v>
      </c>
      <c r="K35" s="216"/>
      <c r="L35" s="27">
        <f t="shared" si="4"/>
        <v>0</v>
      </c>
    </row>
    <row r="36" spans="1:12" ht="15" customHeight="1" x14ac:dyDescent="0.45">
      <c r="A36" s="294"/>
      <c r="B36" s="5" t="s">
        <v>4</v>
      </c>
      <c r="C36" s="2">
        <v>402</v>
      </c>
      <c r="D36" s="1">
        <v>0</v>
      </c>
      <c r="E36" s="1">
        <v>0</v>
      </c>
      <c r="F36" s="41">
        <f t="shared" si="0"/>
        <v>0</v>
      </c>
      <c r="G36" s="22">
        <f t="shared" si="1"/>
        <v>0</v>
      </c>
      <c r="H36" s="45">
        <f t="shared" si="2"/>
        <v>0</v>
      </c>
      <c r="I36" s="42">
        <f t="shared" si="3"/>
        <v>0</v>
      </c>
      <c r="J36" s="30">
        <f t="shared" si="5"/>
        <v>0</v>
      </c>
      <c r="K36" s="216"/>
      <c r="L36" s="27">
        <f t="shared" si="4"/>
        <v>0</v>
      </c>
    </row>
    <row r="37" spans="1:12" ht="15" customHeight="1" x14ac:dyDescent="0.45">
      <c r="A37" s="294"/>
      <c r="B37" s="5" t="s">
        <v>4</v>
      </c>
      <c r="C37" s="2">
        <v>403</v>
      </c>
      <c r="D37" s="1">
        <v>0</v>
      </c>
      <c r="E37" s="1">
        <v>0</v>
      </c>
      <c r="F37" s="41">
        <f t="shared" si="0"/>
        <v>0</v>
      </c>
      <c r="G37" s="22">
        <f t="shared" si="1"/>
        <v>0</v>
      </c>
      <c r="H37" s="45">
        <f t="shared" si="2"/>
        <v>0</v>
      </c>
      <c r="I37" s="42">
        <f t="shared" si="3"/>
        <v>0</v>
      </c>
      <c r="J37" s="30">
        <f t="shared" si="5"/>
        <v>0</v>
      </c>
      <c r="K37" s="216"/>
      <c r="L37" s="27">
        <f t="shared" si="4"/>
        <v>0</v>
      </c>
    </row>
    <row r="38" spans="1:12" ht="15" customHeight="1" x14ac:dyDescent="0.45">
      <c r="A38" s="294"/>
      <c r="B38" s="5" t="s">
        <v>4</v>
      </c>
      <c r="C38" s="2">
        <v>404</v>
      </c>
      <c r="D38" s="1">
        <v>0</v>
      </c>
      <c r="E38" s="1">
        <v>0</v>
      </c>
      <c r="F38" s="41">
        <f t="shared" si="0"/>
        <v>0</v>
      </c>
      <c r="G38" s="22">
        <f t="shared" si="1"/>
        <v>0</v>
      </c>
      <c r="H38" s="45">
        <f t="shared" si="2"/>
        <v>0</v>
      </c>
      <c r="I38" s="42">
        <f t="shared" si="3"/>
        <v>0</v>
      </c>
      <c r="J38" s="30">
        <f t="shared" si="5"/>
        <v>0</v>
      </c>
      <c r="K38" s="216"/>
      <c r="L38" s="27">
        <f t="shared" si="4"/>
        <v>0</v>
      </c>
    </row>
    <row r="39" spans="1:12" ht="15" customHeight="1" x14ac:dyDescent="0.45">
      <c r="A39" s="294"/>
      <c r="B39" s="5" t="s">
        <v>4</v>
      </c>
      <c r="C39" s="2">
        <v>501</v>
      </c>
      <c r="D39" s="1">
        <v>0</v>
      </c>
      <c r="E39" s="1">
        <v>0</v>
      </c>
      <c r="F39" s="41">
        <f t="shared" si="0"/>
        <v>0</v>
      </c>
      <c r="G39" s="22">
        <f t="shared" si="1"/>
        <v>0</v>
      </c>
      <c r="H39" s="45">
        <f t="shared" si="2"/>
        <v>0</v>
      </c>
      <c r="I39" s="42">
        <f t="shared" si="3"/>
        <v>0</v>
      </c>
      <c r="J39" s="30">
        <f t="shared" si="5"/>
        <v>0</v>
      </c>
      <c r="K39" s="216"/>
      <c r="L39" s="27">
        <f t="shared" si="4"/>
        <v>0</v>
      </c>
    </row>
    <row r="40" spans="1:12" ht="15" customHeight="1" x14ac:dyDescent="0.45">
      <c r="A40" s="294"/>
      <c r="B40" s="5" t="s">
        <v>4</v>
      </c>
      <c r="C40" s="2">
        <v>502</v>
      </c>
      <c r="D40" s="1">
        <v>0</v>
      </c>
      <c r="E40" s="1">
        <v>0</v>
      </c>
      <c r="F40" s="41">
        <f t="shared" si="0"/>
        <v>0</v>
      </c>
      <c r="G40" s="22">
        <f t="shared" si="1"/>
        <v>0</v>
      </c>
      <c r="H40" s="45">
        <f t="shared" si="2"/>
        <v>0</v>
      </c>
      <c r="I40" s="42">
        <f t="shared" si="3"/>
        <v>0</v>
      </c>
      <c r="J40" s="30">
        <f t="shared" si="5"/>
        <v>0</v>
      </c>
      <c r="K40" s="216"/>
      <c r="L40" s="27">
        <f t="shared" si="4"/>
        <v>0</v>
      </c>
    </row>
    <row r="41" spans="1:12" ht="15" customHeight="1" x14ac:dyDescent="0.45">
      <c r="A41" s="294"/>
      <c r="B41" s="5" t="s">
        <v>4</v>
      </c>
      <c r="C41" s="2">
        <v>503</v>
      </c>
      <c r="D41" s="1">
        <v>0</v>
      </c>
      <c r="E41" s="1">
        <v>0</v>
      </c>
      <c r="F41" s="41">
        <f t="shared" si="0"/>
        <v>0</v>
      </c>
      <c r="G41" s="22">
        <f t="shared" si="1"/>
        <v>0</v>
      </c>
      <c r="H41" s="45">
        <f t="shared" si="2"/>
        <v>0</v>
      </c>
      <c r="I41" s="42">
        <f t="shared" si="3"/>
        <v>0</v>
      </c>
      <c r="J41" s="30">
        <f t="shared" si="5"/>
        <v>0</v>
      </c>
      <c r="K41" s="216"/>
      <c r="L41" s="27">
        <f t="shared" si="4"/>
        <v>0</v>
      </c>
    </row>
    <row r="42" spans="1:12" ht="15.75" customHeight="1" x14ac:dyDescent="0.45">
      <c r="A42" s="294"/>
      <c r="B42" s="5" t="s">
        <v>4</v>
      </c>
      <c r="C42" s="2">
        <v>504</v>
      </c>
      <c r="D42" s="1">
        <v>0</v>
      </c>
      <c r="E42" s="1">
        <v>0</v>
      </c>
      <c r="F42" s="41">
        <f t="shared" si="0"/>
        <v>0</v>
      </c>
      <c r="G42" s="22">
        <f t="shared" si="1"/>
        <v>0</v>
      </c>
      <c r="H42" s="45">
        <f t="shared" si="2"/>
        <v>0</v>
      </c>
      <c r="I42" s="42">
        <f t="shared" si="3"/>
        <v>0</v>
      </c>
      <c r="J42" s="30">
        <f t="shared" si="5"/>
        <v>0</v>
      </c>
      <c r="K42" s="216"/>
      <c r="L42" s="27">
        <f t="shared" si="4"/>
        <v>0</v>
      </c>
    </row>
    <row r="43" spans="1:12" ht="15" customHeight="1" x14ac:dyDescent="0.45">
      <c r="A43" s="293"/>
      <c r="B43" s="5" t="s">
        <v>5</v>
      </c>
      <c r="C43" s="2">
        <v>101</v>
      </c>
      <c r="D43" s="1">
        <v>0</v>
      </c>
      <c r="E43" s="1">
        <v>0</v>
      </c>
      <c r="F43" s="41">
        <f t="shared" si="0"/>
        <v>0</v>
      </c>
      <c r="G43" s="22">
        <f t="shared" si="1"/>
        <v>0</v>
      </c>
      <c r="H43" s="45">
        <f t="shared" si="2"/>
        <v>0</v>
      </c>
      <c r="I43" s="42">
        <f t="shared" si="3"/>
        <v>0</v>
      </c>
      <c r="J43" s="30">
        <f t="shared" si="5"/>
        <v>0</v>
      </c>
      <c r="K43" s="216"/>
      <c r="L43" s="27">
        <f t="shared" si="4"/>
        <v>0</v>
      </c>
    </row>
    <row r="44" spans="1:12" ht="15" customHeight="1" x14ac:dyDescent="0.45">
      <c r="A44" s="293"/>
      <c r="B44" s="5" t="s">
        <v>5</v>
      </c>
      <c r="C44" s="2">
        <v>102</v>
      </c>
      <c r="D44" s="1">
        <v>0</v>
      </c>
      <c r="E44" s="1">
        <v>0</v>
      </c>
      <c r="F44" s="41">
        <f t="shared" si="0"/>
        <v>0</v>
      </c>
      <c r="G44" s="22">
        <f t="shared" si="1"/>
        <v>0</v>
      </c>
      <c r="H44" s="45">
        <f t="shared" si="2"/>
        <v>0</v>
      </c>
      <c r="I44" s="42">
        <f t="shared" si="3"/>
        <v>0</v>
      </c>
      <c r="J44" s="30">
        <f t="shared" si="5"/>
        <v>0</v>
      </c>
      <c r="K44" s="216"/>
      <c r="L44" s="27">
        <f t="shared" si="4"/>
        <v>0</v>
      </c>
    </row>
    <row r="45" spans="1:12" ht="15" customHeight="1" x14ac:dyDescent="0.45">
      <c r="A45" s="293"/>
      <c r="B45" s="5" t="s">
        <v>5</v>
      </c>
      <c r="C45" s="2">
        <v>103</v>
      </c>
      <c r="D45" s="1">
        <v>0</v>
      </c>
      <c r="E45" s="1">
        <v>0</v>
      </c>
      <c r="F45" s="41">
        <f t="shared" si="0"/>
        <v>0</v>
      </c>
      <c r="G45" s="22">
        <f t="shared" si="1"/>
        <v>0</v>
      </c>
      <c r="H45" s="45">
        <f t="shared" si="2"/>
        <v>0</v>
      </c>
      <c r="I45" s="42">
        <f t="shared" si="3"/>
        <v>0</v>
      </c>
      <c r="J45" s="30">
        <f t="shared" si="5"/>
        <v>0</v>
      </c>
      <c r="K45" s="216"/>
      <c r="L45" s="27">
        <f t="shared" si="4"/>
        <v>0</v>
      </c>
    </row>
    <row r="46" spans="1:12" ht="15" customHeight="1" x14ac:dyDescent="0.45">
      <c r="A46" s="293"/>
      <c r="B46" s="5" t="s">
        <v>5</v>
      </c>
      <c r="C46" s="2">
        <v>104</v>
      </c>
      <c r="D46" s="1">
        <v>0</v>
      </c>
      <c r="E46" s="1">
        <v>0</v>
      </c>
      <c r="F46" s="41">
        <f t="shared" si="0"/>
        <v>0</v>
      </c>
      <c r="G46" s="22">
        <f t="shared" si="1"/>
        <v>0</v>
      </c>
      <c r="H46" s="45">
        <f t="shared" si="2"/>
        <v>0</v>
      </c>
      <c r="I46" s="42">
        <f t="shared" si="3"/>
        <v>0</v>
      </c>
      <c r="J46" s="30">
        <f t="shared" si="5"/>
        <v>0</v>
      </c>
      <c r="K46" s="216"/>
      <c r="L46" s="27">
        <f t="shared" si="4"/>
        <v>0</v>
      </c>
    </row>
    <row r="47" spans="1:12" ht="15" customHeight="1" x14ac:dyDescent="0.45">
      <c r="A47" s="293"/>
      <c r="B47" s="5" t="s">
        <v>5</v>
      </c>
      <c r="C47" s="2">
        <v>201</v>
      </c>
      <c r="D47" s="1">
        <v>0</v>
      </c>
      <c r="E47" s="1">
        <v>0</v>
      </c>
      <c r="F47" s="41">
        <f t="shared" si="0"/>
        <v>0</v>
      </c>
      <c r="G47" s="22">
        <f t="shared" si="1"/>
        <v>0</v>
      </c>
      <c r="H47" s="45">
        <f t="shared" si="2"/>
        <v>0</v>
      </c>
      <c r="I47" s="42">
        <f t="shared" si="3"/>
        <v>0</v>
      </c>
      <c r="J47" s="30">
        <f t="shared" si="5"/>
        <v>0</v>
      </c>
      <c r="K47" s="216"/>
      <c r="L47" s="27">
        <f t="shared" si="4"/>
        <v>0</v>
      </c>
    </row>
    <row r="48" spans="1:12" ht="15" customHeight="1" x14ac:dyDescent="0.45">
      <c r="A48" s="293"/>
      <c r="B48" s="5" t="s">
        <v>5</v>
      </c>
      <c r="C48" s="2">
        <v>202</v>
      </c>
      <c r="D48" s="1">
        <v>0</v>
      </c>
      <c r="E48" s="1">
        <v>0</v>
      </c>
      <c r="F48" s="41">
        <f t="shared" si="0"/>
        <v>0</v>
      </c>
      <c r="G48" s="22">
        <f t="shared" si="1"/>
        <v>0</v>
      </c>
      <c r="H48" s="45">
        <f t="shared" si="2"/>
        <v>0</v>
      </c>
      <c r="I48" s="42">
        <f t="shared" si="3"/>
        <v>0</v>
      </c>
      <c r="J48" s="30">
        <f t="shared" si="5"/>
        <v>0</v>
      </c>
      <c r="K48" s="216"/>
      <c r="L48" s="27">
        <f t="shared" si="4"/>
        <v>0</v>
      </c>
    </row>
    <row r="49" spans="1:12" ht="15" customHeight="1" x14ac:dyDescent="0.45">
      <c r="A49" s="293"/>
      <c r="B49" s="5" t="s">
        <v>5</v>
      </c>
      <c r="C49" s="2">
        <v>203</v>
      </c>
      <c r="D49" s="1">
        <v>0</v>
      </c>
      <c r="E49" s="1">
        <v>0</v>
      </c>
      <c r="F49" s="41">
        <f t="shared" si="0"/>
        <v>0</v>
      </c>
      <c r="G49" s="22">
        <f t="shared" si="1"/>
        <v>0</v>
      </c>
      <c r="H49" s="45">
        <f t="shared" si="2"/>
        <v>0</v>
      </c>
      <c r="I49" s="42">
        <f t="shared" si="3"/>
        <v>0</v>
      </c>
      <c r="J49" s="30">
        <f t="shared" si="5"/>
        <v>0</v>
      </c>
      <c r="K49" s="216"/>
      <c r="L49" s="27">
        <f t="shared" si="4"/>
        <v>0</v>
      </c>
    </row>
    <row r="50" spans="1:12" ht="15" customHeight="1" x14ac:dyDescent="0.45">
      <c r="A50" s="293"/>
      <c r="B50" s="5" t="s">
        <v>5</v>
      </c>
      <c r="C50" s="2">
        <v>204</v>
      </c>
      <c r="D50" s="1">
        <v>0</v>
      </c>
      <c r="E50" s="1">
        <v>0</v>
      </c>
      <c r="F50" s="41">
        <f t="shared" si="0"/>
        <v>0</v>
      </c>
      <c r="G50" s="22">
        <f t="shared" si="1"/>
        <v>0</v>
      </c>
      <c r="H50" s="45">
        <f t="shared" si="2"/>
        <v>0</v>
      </c>
      <c r="I50" s="42">
        <f t="shared" si="3"/>
        <v>0</v>
      </c>
      <c r="J50" s="30">
        <f t="shared" si="5"/>
        <v>0</v>
      </c>
      <c r="K50" s="216"/>
      <c r="L50" s="27">
        <f t="shared" si="4"/>
        <v>0</v>
      </c>
    </row>
    <row r="51" spans="1:12" ht="15" customHeight="1" x14ac:dyDescent="0.45">
      <c r="A51" s="293"/>
      <c r="B51" s="5" t="s">
        <v>5</v>
      </c>
      <c r="C51" s="2">
        <v>301</v>
      </c>
      <c r="D51" s="1">
        <v>0</v>
      </c>
      <c r="E51" s="1">
        <v>0</v>
      </c>
      <c r="F51" s="41">
        <f t="shared" si="0"/>
        <v>0</v>
      </c>
      <c r="G51" s="22">
        <f t="shared" si="1"/>
        <v>0</v>
      </c>
      <c r="H51" s="45">
        <f t="shared" si="2"/>
        <v>0</v>
      </c>
      <c r="I51" s="42">
        <f t="shared" si="3"/>
        <v>0</v>
      </c>
      <c r="J51" s="30">
        <f t="shared" si="5"/>
        <v>0</v>
      </c>
      <c r="K51" s="216"/>
      <c r="L51" s="27">
        <f t="shared" si="4"/>
        <v>0</v>
      </c>
    </row>
    <row r="52" spans="1:12" ht="15" customHeight="1" x14ac:dyDescent="0.45">
      <c r="A52" s="293"/>
      <c r="B52" s="5" t="s">
        <v>5</v>
      </c>
      <c r="C52" s="2">
        <v>302</v>
      </c>
      <c r="D52" s="1">
        <v>0</v>
      </c>
      <c r="E52" s="1">
        <v>0</v>
      </c>
      <c r="F52" s="41">
        <f t="shared" si="0"/>
        <v>0</v>
      </c>
      <c r="G52" s="22">
        <f t="shared" si="1"/>
        <v>0</v>
      </c>
      <c r="H52" s="45">
        <f t="shared" si="2"/>
        <v>0</v>
      </c>
      <c r="I52" s="42">
        <f t="shared" si="3"/>
        <v>0</v>
      </c>
      <c r="J52" s="30">
        <f t="shared" si="5"/>
        <v>0</v>
      </c>
      <c r="K52" s="216"/>
      <c r="L52" s="27">
        <f t="shared" si="4"/>
        <v>0</v>
      </c>
    </row>
    <row r="53" spans="1:12" ht="15" customHeight="1" x14ac:dyDescent="0.45">
      <c r="A53" s="293"/>
      <c r="B53" s="5" t="s">
        <v>5</v>
      </c>
      <c r="C53" s="2">
        <v>303</v>
      </c>
      <c r="D53" s="1">
        <v>0</v>
      </c>
      <c r="E53" s="1">
        <v>0</v>
      </c>
      <c r="F53" s="41">
        <f t="shared" si="0"/>
        <v>0</v>
      </c>
      <c r="G53" s="22">
        <f t="shared" si="1"/>
        <v>0</v>
      </c>
      <c r="H53" s="45">
        <f t="shared" si="2"/>
        <v>0</v>
      </c>
      <c r="I53" s="42">
        <f t="shared" si="3"/>
        <v>0</v>
      </c>
      <c r="J53" s="30">
        <f t="shared" si="5"/>
        <v>0</v>
      </c>
      <c r="K53" s="216"/>
      <c r="L53" s="27">
        <f t="shared" si="4"/>
        <v>0</v>
      </c>
    </row>
    <row r="54" spans="1:12" ht="15" customHeight="1" x14ac:dyDescent="0.45">
      <c r="A54" s="293"/>
      <c r="B54" s="5" t="s">
        <v>5</v>
      </c>
      <c r="C54" s="2">
        <v>304</v>
      </c>
      <c r="D54" s="1">
        <v>0</v>
      </c>
      <c r="E54" s="1">
        <v>0</v>
      </c>
      <c r="F54" s="41">
        <f t="shared" si="0"/>
        <v>0</v>
      </c>
      <c r="G54" s="22">
        <f t="shared" si="1"/>
        <v>0</v>
      </c>
      <c r="H54" s="45">
        <f t="shared" si="2"/>
        <v>0</v>
      </c>
      <c r="I54" s="42">
        <f t="shared" si="3"/>
        <v>0</v>
      </c>
      <c r="J54" s="30">
        <f t="shared" si="5"/>
        <v>0</v>
      </c>
      <c r="K54" s="216"/>
      <c r="L54" s="27">
        <f t="shared" si="4"/>
        <v>0</v>
      </c>
    </row>
    <row r="55" spans="1:12" ht="15" customHeight="1" x14ac:dyDescent="0.45">
      <c r="A55" s="293"/>
      <c r="B55" s="5" t="s">
        <v>5</v>
      </c>
      <c r="C55" s="2">
        <v>401</v>
      </c>
      <c r="D55" s="1">
        <v>0</v>
      </c>
      <c r="E55" s="1">
        <v>0</v>
      </c>
      <c r="F55" s="41">
        <f t="shared" si="0"/>
        <v>0</v>
      </c>
      <c r="G55" s="22">
        <f t="shared" si="1"/>
        <v>0</v>
      </c>
      <c r="H55" s="45">
        <f t="shared" si="2"/>
        <v>0</v>
      </c>
      <c r="I55" s="42">
        <f t="shared" si="3"/>
        <v>0</v>
      </c>
      <c r="J55" s="30">
        <f t="shared" si="5"/>
        <v>0</v>
      </c>
      <c r="K55" s="216"/>
      <c r="L55" s="27">
        <f t="shared" si="4"/>
        <v>0</v>
      </c>
    </row>
    <row r="56" spans="1:12" ht="15" customHeight="1" x14ac:dyDescent="0.45">
      <c r="A56" s="293"/>
      <c r="B56" s="5" t="s">
        <v>5</v>
      </c>
      <c r="C56" s="2">
        <v>402</v>
      </c>
      <c r="D56" s="1">
        <v>0</v>
      </c>
      <c r="E56" s="1">
        <v>0</v>
      </c>
      <c r="F56" s="41">
        <f t="shared" si="0"/>
        <v>0</v>
      </c>
      <c r="G56" s="22">
        <f t="shared" si="1"/>
        <v>0</v>
      </c>
      <c r="H56" s="45">
        <f t="shared" si="2"/>
        <v>0</v>
      </c>
      <c r="I56" s="42">
        <f t="shared" si="3"/>
        <v>0</v>
      </c>
      <c r="J56" s="30">
        <f t="shared" si="5"/>
        <v>0</v>
      </c>
      <c r="K56" s="216"/>
      <c r="L56" s="27">
        <f t="shared" si="4"/>
        <v>0</v>
      </c>
    </row>
    <row r="57" spans="1:12" ht="15" customHeight="1" x14ac:dyDescent="0.45">
      <c r="A57" s="293"/>
      <c r="B57" s="5" t="s">
        <v>5</v>
      </c>
      <c r="C57" s="2">
        <v>403</v>
      </c>
      <c r="D57" s="1">
        <v>0</v>
      </c>
      <c r="E57" s="1">
        <v>0</v>
      </c>
      <c r="F57" s="41">
        <f>(E57-D57)*0.01</f>
        <v>0</v>
      </c>
      <c r="G57" s="22">
        <f t="shared" si="1"/>
        <v>0</v>
      </c>
      <c r="H57" s="45">
        <f t="shared" si="2"/>
        <v>0</v>
      </c>
      <c r="I57" s="42">
        <f t="shared" si="3"/>
        <v>0</v>
      </c>
      <c r="J57" s="30">
        <f t="shared" si="5"/>
        <v>0</v>
      </c>
      <c r="K57" s="216"/>
      <c r="L57" s="27">
        <f t="shared" si="4"/>
        <v>0</v>
      </c>
    </row>
    <row r="58" spans="1:12" ht="15" customHeight="1" x14ac:dyDescent="0.45">
      <c r="A58" s="293"/>
      <c r="B58" s="5" t="s">
        <v>5</v>
      </c>
      <c r="C58" s="2">
        <v>404</v>
      </c>
      <c r="D58" s="1">
        <v>0</v>
      </c>
      <c r="E58" s="1">
        <v>0</v>
      </c>
      <c r="F58" s="41">
        <f t="shared" si="0"/>
        <v>0</v>
      </c>
      <c r="G58" s="22">
        <f t="shared" si="1"/>
        <v>0</v>
      </c>
      <c r="H58" s="45">
        <f t="shared" si="2"/>
        <v>0</v>
      </c>
      <c r="I58" s="42">
        <f t="shared" si="3"/>
        <v>0</v>
      </c>
      <c r="J58" s="30">
        <f t="shared" si="5"/>
        <v>0</v>
      </c>
      <c r="K58" s="216"/>
      <c r="L58" s="27">
        <f t="shared" si="4"/>
        <v>0</v>
      </c>
    </row>
    <row r="59" spans="1:12" ht="15" customHeight="1" x14ac:dyDescent="0.45">
      <c r="A59" s="293"/>
      <c r="B59" s="5" t="s">
        <v>5</v>
      </c>
      <c r="C59" s="2">
        <v>501</v>
      </c>
      <c r="D59" s="1">
        <v>0</v>
      </c>
      <c r="E59" s="1">
        <v>0</v>
      </c>
      <c r="F59" s="41">
        <f t="shared" si="0"/>
        <v>0</v>
      </c>
      <c r="G59" s="22">
        <f t="shared" si="1"/>
        <v>0</v>
      </c>
      <c r="H59" s="45">
        <f t="shared" si="2"/>
        <v>0</v>
      </c>
      <c r="I59" s="42">
        <f t="shared" si="3"/>
        <v>0</v>
      </c>
      <c r="J59" s="30">
        <f t="shared" si="5"/>
        <v>0</v>
      </c>
      <c r="K59" s="216"/>
      <c r="L59" s="27">
        <f t="shared" si="4"/>
        <v>0</v>
      </c>
    </row>
    <row r="60" spans="1:12" ht="15" customHeight="1" x14ac:dyDescent="0.45">
      <c r="A60" s="293"/>
      <c r="B60" s="5" t="s">
        <v>5</v>
      </c>
      <c r="C60" s="2">
        <v>502</v>
      </c>
      <c r="D60" s="1">
        <v>0</v>
      </c>
      <c r="E60" s="1">
        <v>0</v>
      </c>
      <c r="F60" s="41">
        <f t="shared" si="0"/>
        <v>0</v>
      </c>
      <c r="G60" s="22">
        <f t="shared" si="1"/>
        <v>0</v>
      </c>
      <c r="H60" s="45">
        <f t="shared" si="2"/>
        <v>0</v>
      </c>
      <c r="I60" s="42">
        <f t="shared" si="3"/>
        <v>0</v>
      </c>
      <c r="J60" s="30">
        <f t="shared" si="5"/>
        <v>0</v>
      </c>
      <c r="K60" s="216"/>
      <c r="L60" s="27">
        <f t="shared" si="4"/>
        <v>0</v>
      </c>
    </row>
    <row r="61" spans="1:12" ht="15" customHeight="1" x14ac:dyDescent="0.45">
      <c r="A61" s="293"/>
      <c r="B61" s="5" t="s">
        <v>5</v>
      </c>
      <c r="C61" s="2">
        <v>503</v>
      </c>
      <c r="D61" s="1">
        <v>0</v>
      </c>
      <c r="E61" s="1">
        <v>0</v>
      </c>
      <c r="F61" s="41">
        <f t="shared" si="0"/>
        <v>0</v>
      </c>
      <c r="G61" s="22">
        <f t="shared" si="1"/>
        <v>0</v>
      </c>
      <c r="H61" s="45">
        <f t="shared" si="2"/>
        <v>0</v>
      </c>
      <c r="I61" s="42">
        <f t="shared" si="3"/>
        <v>0</v>
      </c>
      <c r="J61" s="30">
        <f t="shared" si="5"/>
        <v>0</v>
      </c>
      <c r="K61" s="216"/>
      <c r="L61" s="27">
        <f t="shared" si="4"/>
        <v>0</v>
      </c>
    </row>
    <row r="62" spans="1:12" ht="15.75" customHeight="1" x14ac:dyDescent="0.45">
      <c r="A62" s="293"/>
      <c r="B62" s="5" t="s">
        <v>5</v>
      </c>
      <c r="C62" s="2">
        <v>504</v>
      </c>
      <c r="D62" s="1">
        <v>0</v>
      </c>
      <c r="E62" s="1">
        <v>0</v>
      </c>
      <c r="F62" s="41">
        <f t="shared" si="0"/>
        <v>0</v>
      </c>
      <c r="G62" s="22">
        <f t="shared" si="1"/>
        <v>0</v>
      </c>
      <c r="H62" s="45">
        <f t="shared" si="2"/>
        <v>0</v>
      </c>
      <c r="I62" s="42">
        <f t="shared" si="3"/>
        <v>0</v>
      </c>
      <c r="J62" s="30">
        <f t="shared" si="5"/>
        <v>0</v>
      </c>
      <c r="K62" s="216"/>
      <c r="L62" s="27">
        <f t="shared" si="4"/>
        <v>0</v>
      </c>
    </row>
    <row r="63" spans="1:12" ht="15" customHeight="1" x14ac:dyDescent="0.45">
      <c r="A63" s="294"/>
      <c r="B63" s="5" t="s">
        <v>6</v>
      </c>
      <c r="C63" s="2">
        <v>101</v>
      </c>
      <c r="D63" s="1">
        <v>0</v>
      </c>
      <c r="E63" s="1">
        <v>0</v>
      </c>
      <c r="F63" s="41">
        <f t="shared" si="0"/>
        <v>0</v>
      </c>
      <c r="G63" s="22">
        <f t="shared" si="1"/>
        <v>0</v>
      </c>
      <c r="H63" s="45">
        <f t="shared" si="2"/>
        <v>0</v>
      </c>
      <c r="I63" s="42">
        <f t="shared" si="3"/>
        <v>0</v>
      </c>
      <c r="J63" s="30">
        <f t="shared" si="5"/>
        <v>0</v>
      </c>
      <c r="K63" s="216"/>
      <c r="L63" s="27">
        <f t="shared" si="4"/>
        <v>0</v>
      </c>
    </row>
    <row r="64" spans="1:12" ht="15" customHeight="1" x14ac:dyDescent="0.45">
      <c r="A64" s="294"/>
      <c r="B64" s="5" t="s">
        <v>6</v>
      </c>
      <c r="C64" s="2">
        <v>102</v>
      </c>
      <c r="D64" s="1">
        <v>0</v>
      </c>
      <c r="E64" s="1">
        <v>0</v>
      </c>
      <c r="F64" s="41">
        <f t="shared" si="0"/>
        <v>0</v>
      </c>
      <c r="G64" s="22">
        <f>MMULT($G$1,1/$F$183)*F64</f>
        <v>0</v>
      </c>
      <c r="H64" s="45">
        <f t="shared" si="2"/>
        <v>0</v>
      </c>
      <c r="I64" s="42">
        <f t="shared" si="3"/>
        <v>0</v>
      </c>
      <c r="J64" s="30">
        <f t="shared" si="5"/>
        <v>0</v>
      </c>
      <c r="K64" s="216"/>
      <c r="L64" s="27">
        <f t="shared" si="4"/>
        <v>0</v>
      </c>
    </row>
    <row r="65" spans="1:12" ht="15" customHeight="1" x14ac:dyDescent="0.45">
      <c r="A65" s="294"/>
      <c r="B65" s="5" t="s">
        <v>6</v>
      </c>
      <c r="C65" s="2">
        <v>103</v>
      </c>
      <c r="D65" s="1">
        <v>0</v>
      </c>
      <c r="E65" s="1">
        <v>0</v>
      </c>
      <c r="F65" s="41">
        <f t="shared" si="0"/>
        <v>0</v>
      </c>
      <c r="G65" s="22">
        <f t="shared" si="1"/>
        <v>0</v>
      </c>
      <c r="H65" s="45">
        <f t="shared" si="2"/>
        <v>0</v>
      </c>
      <c r="I65" s="42">
        <f t="shared" si="3"/>
        <v>0</v>
      </c>
      <c r="J65" s="30">
        <f t="shared" si="5"/>
        <v>0</v>
      </c>
      <c r="K65" s="216"/>
      <c r="L65" s="27">
        <f>SUM(I65,J65,K65)</f>
        <v>0</v>
      </c>
    </row>
    <row r="66" spans="1:12" ht="15" customHeight="1" x14ac:dyDescent="0.45">
      <c r="A66" s="294"/>
      <c r="B66" s="5" t="s">
        <v>6</v>
      </c>
      <c r="C66" s="2">
        <v>104</v>
      </c>
      <c r="D66" s="1">
        <v>0</v>
      </c>
      <c r="E66" s="1">
        <v>0</v>
      </c>
      <c r="F66" s="41">
        <f t="shared" si="0"/>
        <v>0</v>
      </c>
      <c r="G66" s="22">
        <f t="shared" si="1"/>
        <v>0</v>
      </c>
      <c r="H66" s="45">
        <f t="shared" si="2"/>
        <v>0</v>
      </c>
      <c r="I66" s="42">
        <f t="shared" si="3"/>
        <v>0</v>
      </c>
      <c r="J66" s="30">
        <f t="shared" si="5"/>
        <v>0</v>
      </c>
      <c r="K66" s="216"/>
      <c r="L66" s="27">
        <f t="shared" si="4"/>
        <v>0</v>
      </c>
    </row>
    <row r="67" spans="1:12" ht="15" customHeight="1" x14ac:dyDescent="0.45">
      <c r="A67" s="294"/>
      <c r="B67" s="5" t="s">
        <v>6</v>
      </c>
      <c r="C67" s="2">
        <v>201</v>
      </c>
      <c r="D67" s="1">
        <v>0</v>
      </c>
      <c r="E67" s="1">
        <v>0</v>
      </c>
      <c r="F67" s="41">
        <f t="shared" si="0"/>
        <v>0</v>
      </c>
      <c r="G67" s="22">
        <f t="shared" si="1"/>
        <v>0</v>
      </c>
      <c r="H67" s="45">
        <f t="shared" si="2"/>
        <v>0</v>
      </c>
      <c r="I67" s="42">
        <f t="shared" si="3"/>
        <v>0</v>
      </c>
      <c r="J67" s="30">
        <f t="shared" si="5"/>
        <v>0</v>
      </c>
      <c r="K67" s="216"/>
      <c r="L67" s="27">
        <f t="shared" si="4"/>
        <v>0</v>
      </c>
    </row>
    <row r="68" spans="1:12" ht="15" customHeight="1" x14ac:dyDescent="0.45">
      <c r="A68" s="294"/>
      <c r="B68" s="5" t="s">
        <v>6</v>
      </c>
      <c r="C68" s="2">
        <v>202</v>
      </c>
      <c r="D68" s="1">
        <v>0</v>
      </c>
      <c r="E68" s="1">
        <v>0</v>
      </c>
      <c r="F68" s="41">
        <f t="shared" ref="F68:F89" si="6">(E68-D68)*$N$1</f>
        <v>0</v>
      </c>
      <c r="G68" s="22">
        <f t="shared" ref="G68:G131" si="7">MMULT($G$1,1/$F$183)*F68</f>
        <v>0</v>
      </c>
      <c r="H68" s="45">
        <f t="shared" ref="H68:H131" si="8">MMULT($H$1,1/180)*0</f>
        <v>0</v>
      </c>
      <c r="I68" s="42">
        <f t="shared" ref="I68:I131" si="9">SUM(G68,H68)</f>
        <v>0</v>
      </c>
      <c r="J68" s="30">
        <f t="shared" si="5"/>
        <v>0</v>
      </c>
      <c r="K68" s="216"/>
      <c r="L68" s="27">
        <f t="shared" ref="L68:L131" si="10">SUM(I68,J68,K68)</f>
        <v>0</v>
      </c>
    </row>
    <row r="69" spans="1:12" ht="15" customHeight="1" x14ac:dyDescent="0.45">
      <c r="A69" s="294"/>
      <c r="B69" s="5" t="s">
        <v>6</v>
      </c>
      <c r="C69" s="2">
        <v>203</v>
      </c>
      <c r="D69" s="1">
        <v>0</v>
      </c>
      <c r="E69" s="1">
        <v>0</v>
      </c>
      <c r="F69" s="41">
        <f t="shared" si="6"/>
        <v>0</v>
      </c>
      <c r="G69" s="22">
        <f t="shared" si="7"/>
        <v>0</v>
      </c>
      <c r="H69" s="45">
        <f t="shared" si="8"/>
        <v>0</v>
      </c>
      <c r="I69" s="42">
        <f t="shared" si="9"/>
        <v>0</v>
      </c>
      <c r="J69" s="30">
        <f t="shared" ref="J69:J132" si="11">SUM($J$3)</f>
        <v>0</v>
      </c>
      <c r="K69" s="216"/>
      <c r="L69" s="27">
        <f t="shared" si="10"/>
        <v>0</v>
      </c>
    </row>
    <row r="70" spans="1:12" ht="15" customHeight="1" x14ac:dyDescent="0.45">
      <c r="A70" s="294"/>
      <c r="B70" s="5" t="s">
        <v>6</v>
      </c>
      <c r="C70" s="2">
        <v>204</v>
      </c>
      <c r="D70" s="1">
        <v>0</v>
      </c>
      <c r="E70" s="1">
        <v>0</v>
      </c>
      <c r="F70" s="41">
        <f t="shared" si="6"/>
        <v>0</v>
      </c>
      <c r="G70" s="22">
        <f t="shared" si="7"/>
        <v>0</v>
      </c>
      <c r="H70" s="45">
        <f t="shared" si="8"/>
        <v>0</v>
      </c>
      <c r="I70" s="42">
        <f t="shared" si="9"/>
        <v>0</v>
      </c>
      <c r="J70" s="30">
        <f t="shared" si="11"/>
        <v>0</v>
      </c>
      <c r="K70" s="216"/>
      <c r="L70" s="27">
        <f t="shared" si="10"/>
        <v>0</v>
      </c>
    </row>
    <row r="71" spans="1:12" ht="15" customHeight="1" x14ac:dyDescent="0.45">
      <c r="A71" s="294"/>
      <c r="B71" s="5" t="s">
        <v>6</v>
      </c>
      <c r="C71" s="2">
        <v>301</v>
      </c>
      <c r="D71" s="1">
        <v>0</v>
      </c>
      <c r="E71" s="1">
        <v>0</v>
      </c>
      <c r="F71" s="41">
        <f t="shared" si="6"/>
        <v>0</v>
      </c>
      <c r="G71" s="22">
        <f t="shared" si="7"/>
        <v>0</v>
      </c>
      <c r="H71" s="45">
        <f t="shared" si="8"/>
        <v>0</v>
      </c>
      <c r="I71" s="42">
        <f t="shared" si="9"/>
        <v>0</v>
      </c>
      <c r="J71" s="30">
        <f t="shared" si="11"/>
        <v>0</v>
      </c>
      <c r="K71" s="216"/>
      <c r="L71" s="27">
        <f t="shared" si="10"/>
        <v>0</v>
      </c>
    </row>
    <row r="72" spans="1:12" ht="15" customHeight="1" x14ac:dyDescent="0.45">
      <c r="A72" s="294"/>
      <c r="B72" s="5" t="s">
        <v>6</v>
      </c>
      <c r="C72" s="2">
        <v>302</v>
      </c>
      <c r="D72" s="1">
        <v>0</v>
      </c>
      <c r="E72" s="1">
        <v>0</v>
      </c>
      <c r="F72" s="41">
        <f t="shared" si="6"/>
        <v>0</v>
      </c>
      <c r="G72" s="22">
        <f t="shared" si="7"/>
        <v>0</v>
      </c>
      <c r="H72" s="45">
        <f t="shared" si="8"/>
        <v>0</v>
      </c>
      <c r="I72" s="42">
        <f t="shared" si="9"/>
        <v>0</v>
      </c>
      <c r="J72" s="30">
        <f t="shared" si="11"/>
        <v>0</v>
      </c>
      <c r="K72" s="216"/>
      <c r="L72" s="27">
        <f t="shared" si="10"/>
        <v>0</v>
      </c>
    </row>
    <row r="73" spans="1:12" ht="15" customHeight="1" x14ac:dyDescent="0.45">
      <c r="A73" s="294"/>
      <c r="B73" s="5" t="s">
        <v>6</v>
      </c>
      <c r="C73" s="2">
        <v>303</v>
      </c>
      <c r="D73" s="1">
        <v>0</v>
      </c>
      <c r="E73" s="1">
        <v>0</v>
      </c>
      <c r="F73" s="41">
        <f t="shared" si="6"/>
        <v>0</v>
      </c>
      <c r="G73" s="22">
        <f t="shared" si="7"/>
        <v>0</v>
      </c>
      <c r="H73" s="45">
        <f t="shared" si="8"/>
        <v>0</v>
      </c>
      <c r="I73" s="42">
        <f t="shared" si="9"/>
        <v>0</v>
      </c>
      <c r="J73" s="30">
        <f t="shared" si="11"/>
        <v>0</v>
      </c>
      <c r="K73" s="216"/>
      <c r="L73" s="27">
        <f t="shared" si="10"/>
        <v>0</v>
      </c>
    </row>
    <row r="74" spans="1:12" ht="15" customHeight="1" x14ac:dyDescent="0.45">
      <c r="A74" s="294"/>
      <c r="B74" s="5" t="s">
        <v>6</v>
      </c>
      <c r="C74" s="2">
        <v>304</v>
      </c>
      <c r="D74" s="1">
        <v>0</v>
      </c>
      <c r="E74" s="1">
        <v>0</v>
      </c>
      <c r="F74" s="41">
        <f t="shared" si="6"/>
        <v>0</v>
      </c>
      <c r="G74" s="22">
        <f t="shared" si="7"/>
        <v>0</v>
      </c>
      <c r="H74" s="45">
        <f t="shared" si="8"/>
        <v>0</v>
      </c>
      <c r="I74" s="42">
        <f t="shared" si="9"/>
        <v>0</v>
      </c>
      <c r="J74" s="30">
        <f t="shared" si="11"/>
        <v>0</v>
      </c>
      <c r="K74" s="216"/>
      <c r="L74" s="27">
        <f t="shared" si="10"/>
        <v>0</v>
      </c>
    </row>
    <row r="75" spans="1:12" ht="15" customHeight="1" x14ac:dyDescent="0.45">
      <c r="A75" s="294"/>
      <c r="B75" s="5" t="s">
        <v>6</v>
      </c>
      <c r="C75" s="2">
        <v>401</v>
      </c>
      <c r="D75" s="1">
        <v>0</v>
      </c>
      <c r="E75" s="1">
        <v>0</v>
      </c>
      <c r="F75" s="41">
        <f t="shared" si="6"/>
        <v>0</v>
      </c>
      <c r="G75" s="22">
        <f t="shared" si="7"/>
        <v>0</v>
      </c>
      <c r="H75" s="45">
        <f t="shared" si="8"/>
        <v>0</v>
      </c>
      <c r="I75" s="42">
        <f t="shared" si="9"/>
        <v>0</v>
      </c>
      <c r="J75" s="30">
        <f t="shared" si="11"/>
        <v>0</v>
      </c>
      <c r="K75" s="216"/>
      <c r="L75" s="27">
        <f t="shared" si="10"/>
        <v>0</v>
      </c>
    </row>
    <row r="76" spans="1:12" ht="15" customHeight="1" x14ac:dyDescent="0.45">
      <c r="A76" s="294"/>
      <c r="B76" s="5" t="s">
        <v>6</v>
      </c>
      <c r="C76" s="2">
        <v>402</v>
      </c>
      <c r="D76" s="1">
        <v>0</v>
      </c>
      <c r="E76" s="1">
        <v>0</v>
      </c>
      <c r="F76" s="41">
        <f t="shared" si="6"/>
        <v>0</v>
      </c>
      <c r="G76" s="22">
        <f t="shared" si="7"/>
        <v>0</v>
      </c>
      <c r="H76" s="45">
        <f t="shared" si="8"/>
        <v>0</v>
      </c>
      <c r="I76" s="42">
        <f t="shared" si="9"/>
        <v>0</v>
      </c>
      <c r="J76" s="30">
        <f t="shared" si="11"/>
        <v>0</v>
      </c>
      <c r="K76" s="216"/>
      <c r="L76" s="27">
        <f t="shared" si="10"/>
        <v>0</v>
      </c>
    </row>
    <row r="77" spans="1:12" ht="15" customHeight="1" x14ac:dyDescent="0.45">
      <c r="A77" s="294"/>
      <c r="B77" s="5" t="s">
        <v>6</v>
      </c>
      <c r="C77" s="2">
        <v>403</v>
      </c>
      <c r="D77" s="1">
        <v>0</v>
      </c>
      <c r="E77" s="1">
        <v>0</v>
      </c>
      <c r="F77" s="41">
        <f t="shared" si="6"/>
        <v>0</v>
      </c>
      <c r="G77" s="22">
        <f t="shared" si="7"/>
        <v>0</v>
      </c>
      <c r="H77" s="45">
        <f t="shared" si="8"/>
        <v>0</v>
      </c>
      <c r="I77" s="42">
        <f t="shared" si="9"/>
        <v>0</v>
      </c>
      <c r="J77" s="30">
        <f t="shared" si="11"/>
        <v>0</v>
      </c>
      <c r="K77" s="216"/>
      <c r="L77" s="27">
        <f t="shared" si="10"/>
        <v>0</v>
      </c>
    </row>
    <row r="78" spans="1:12" ht="15" customHeight="1" x14ac:dyDescent="0.45">
      <c r="A78" s="294"/>
      <c r="B78" s="5" t="s">
        <v>6</v>
      </c>
      <c r="C78" s="2">
        <v>404</v>
      </c>
      <c r="D78" s="1">
        <v>0</v>
      </c>
      <c r="E78" s="1">
        <v>0</v>
      </c>
      <c r="F78" s="41">
        <f t="shared" si="6"/>
        <v>0</v>
      </c>
      <c r="G78" s="22">
        <f t="shared" si="7"/>
        <v>0</v>
      </c>
      <c r="H78" s="45">
        <f t="shared" si="8"/>
        <v>0</v>
      </c>
      <c r="I78" s="42">
        <f t="shared" si="9"/>
        <v>0</v>
      </c>
      <c r="J78" s="30">
        <f t="shared" si="11"/>
        <v>0</v>
      </c>
      <c r="K78" s="216"/>
      <c r="L78" s="27">
        <f t="shared" si="10"/>
        <v>0</v>
      </c>
    </row>
    <row r="79" spans="1:12" ht="15" customHeight="1" x14ac:dyDescent="0.45">
      <c r="A79" s="294"/>
      <c r="B79" s="5" t="s">
        <v>6</v>
      </c>
      <c r="C79" s="2">
        <v>501</v>
      </c>
      <c r="D79" s="1">
        <v>0</v>
      </c>
      <c r="E79" s="1">
        <v>0</v>
      </c>
      <c r="F79" s="41">
        <f t="shared" si="6"/>
        <v>0</v>
      </c>
      <c r="G79" s="22">
        <f t="shared" si="7"/>
        <v>0</v>
      </c>
      <c r="H79" s="45">
        <f t="shared" si="8"/>
        <v>0</v>
      </c>
      <c r="I79" s="42">
        <f t="shared" si="9"/>
        <v>0</v>
      </c>
      <c r="J79" s="30">
        <f t="shared" si="11"/>
        <v>0</v>
      </c>
      <c r="K79" s="216"/>
      <c r="L79" s="27">
        <f t="shared" si="10"/>
        <v>0</v>
      </c>
    </row>
    <row r="80" spans="1:12" ht="15" customHeight="1" x14ac:dyDescent="0.45">
      <c r="A80" s="294"/>
      <c r="B80" s="5" t="s">
        <v>6</v>
      </c>
      <c r="C80" s="2">
        <v>502</v>
      </c>
      <c r="D80" s="1">
        <v>0</v>
      </c>
      <c r="E80" s="1">
        <v>0</v>
      </c>
      <c r="F80" s="41">
        <f t="shared" si="6"/>
        <v>0</v>
      </c>
      <c r="G80" s="22">
        <f t="shared" si="7"/>
        <v>0</v>
      </c>
      <c r="H80" s="45">
        <f t="shared" si="8"/>
        <v>0</v>
      </c>
      <c r="I80" s="42">
        <f t="shared" si="9"/>
        <v>0</v>
      </c>
      <c r="J80" s="30">
        <f t="shared" si="11"/>
        <v>0</v>
      </c>
      <c r="K80" s="216"/>
      <c r="L80" s="27">
        <f t="shared" si="10"/>
        <v>0</v>
      </c>
    </row>
    <row r="81" spans="1:12" ht="15" customHeight="1" x14ac:dyDescent="0.45">
      <c r="A81" s="294"/>
      <c r="B81" s="5" t="s">
        <v>6</v>
      </c>
      <c r="C81" s="2">
        <v>503</v>
      </c>
      <c r="D81" s="1">
        <v>0</v>
      </c>
      <c r="E81" s="1">
        <v>0</v>
      </c>
      <c r="F81" s="41">
        <f t="shared" si="6"/>
        <v>0</v>
      </c>
      <c r="G81" s="22">
        <f t="shared" si="7"/>
        <v>0</v>
      </c>
      <c r="H81" s="45">
        <f t="shared" si="8"/>
        <v>0</v>
      </c>
      <c r="I81" s="42">
        <f t="shared" si="9"/>
        <v>0</v>
      </c>
      <c r="J81" s="30">
        <f t="shared" si="11"/>
        <v>0</v>
      </c>
      <c r="K81" s="216"/>
      <c r="L81" s="27">
        <f t="shared" si="10"/>
        <v>0</v>
      </c>
    </row>
    <row r="82" spans="1:12" ht="15.75" customHeight="1" x14ac:dyDescent="0.45">
      <c r="A82" s="294"/>
      <c r="B82" s="5" t="s">
        <v>6</v>
      </c>
      <c r="C82" s="2">
        <v>504</v>
      </c>
      <c r="D82" s="1">
        <v>0</v>
      </c>
      <c r="E82" s="1">
        <v>0</v>
      </c>
      <c r="F82" s="41">
        <f t="shared" si="6"/>
        <v>0</v>
      </c>
      <c r="G82" s="22">
        <f t="shared" si="7"/>
        <v>0</v>
      </c>
      <c r="H82" s="45">
        <f t="shared" si="8"/>
        <v>0</v>
      </c>
      <c r="I82" s="42">
        <f t="shared" si="9"/>
        <v>0</v>
      </c>
      <c r="J82" s="30">
        <f t="shared" si="11"/>
        <v>0</v>
      </c>
      <c r="K82" s="216"/>
      <c r="L82" s="27">
        <f t="shared" si="10"/>
        <v>0</v>
      </c>
    </row>
    <row r="83" spans="1:12" ht="15" customHeight="1" x14ac:dyDescent="0.45">
      <c r="A83" s="293"/>
      <c r="B83" s="5" t="s">
        <v>7</v>
      </c>
      <c r="C83" s="2">
        <v>101</v>
      </c>
      <c r="D83" s="1">
        <v>0</v>
      </c>
      <c r="E83" s="1">
        <v>0</v>
      </c>
      <c r="F83" s="41">
        <f t="shared" si="6"/>
        <v>0</v>
      </c>
      <c r="G83" s="22">
        <f t="shared" si="7"/>
        <v>0</v>
      </c>
      <c r="H83" s="45">
        <f t="shared" si="8"/>
        <v>0</v>
      </c>
      <c r="I83" s="42">
        <f t="shared" si="9"/>
        <v>0</v>
      </c>
      <c r="J83" s="30">
        <f t="shared" si="11"/>
        <v>0</v>
      </c>
      <c r="K83" s="216"/>
      <c r="L83" s="27">
        <f t="shared" si="10"/>
        <v>0</v>
      </c>
    </row>
    <row r="84" spans="1:12" ht="15" customHeight="1" x14ac:dyDescent="0.45">
      <c r="A84" s="293"/>
      <c r="B84" s="5" t="s">
        <v>7</v>
      </c>
      <c r="C84" s="2">
        <v>102</v>
      </c>
      <c r="D84" s="1">
        <v>0</v>
      </c>
      <c r="E84" s="1">
        <v>0</v>
      </c>
      <c r="F84" s="41">
        <f t="shared" si="6"/>
        <v>0</v>
      </c>
      <c r="G84" s="22">
        <f t="shared" si="7"/>
        <v>0</v>
      </c>
      <c r="H84" s="45">
        <f t="shared" si="8"/>
        <v>0</v>
      </c>
      <c r="I84" s="42">
        <f t="shared" si="9"/>
        <v>0</v>
      </c>
      <c r="J84" s="30">
        <f t="shared" si="11"/>
        <v>0</v>
      </c>
      <c r="K84" s="216"/>
      <c r="L84" s="27">
        <f t="shared" si="10"/>
        <v>0</v>
      </c>
    </row>
    <row r="85" spans="1:12" ht="15" customHeight="1" x14ac:dyDescent="0.45">
      <c r="A85" s="293"/>
      <c r="B85" s="5" t="s">
        <v>7</v>
      </c>
      <c r="C85" s="2">
        <v>103</v>
      </c>
      <c r="D85" s="1">
        <v>0</v>
      </c>
      <c r="E85" s="1">
        <v>0</v>
      </c>
      <c r="F85" s="41">
        <f t="shared" si="6"/>
        <v>0</v>
      </c>
      <c r="G85" s="22">
        <f t="shared" si="7"/>
        <v>0</v>
      </c>
      <c r="H85" s="45">
        <f t="shared" si="8"/>
        <v>0</v>
      </c>
      <c r="I85" s="42">
        <f t="shared" si="9"/>
        <v>0</v>
      </c>
      <c r="J85" s="30">
        <f t="shared" si="11"/>
        <v>0</v>
      </c>
      <c r="K85" s="216"/>
      <c r="L85" s="27">
        <f t="shared" si="10"/>
        <v>0</v>
      </c>
    </row>
    <row r="86" spans="1:12" ht="15" customHeight="1" x14ac:dyDescent="0.45">
      <c r="A86" s="293"/>
      <c r="B86" s="5" t="s">
        <v>7</v>
      </c>
      <c r="C86" s="2">
        <v>104</v>
      </c>
      <c r="D86" s="1">
        <v>0</v>
      </c>
      <c r="E86" s="1">
        <v>0</v>
      </c>
      <c r="F86" s="41">
        <f t="shared" si="6"/>
        <v>0</v>
      </c>
      <c r="G86" s="22">
        <f t="shared" si="7"/>
        <v>0</v>
      </c>
      <c r="H86" s="45">
        <f t="shared" si="8"/>
        <v>0</v>
      </c>
      <c r="I86" s="42">
        <f t="shared" si="9"/>
        <v>0</v>
      </c>
      <c r="J86" s="30">
        <f t="shared" si="11"/>
        <v>0</v>
      </c>
      <c r="K86" s="216"/>
      <c r="L86" s="27">
        <f t="shared" si="10"/>
        <v>0</v>
      </c>
    </row>
    <row r="87" spans="1:12" ht="15" customHeight="1" x14ac:dyDescent="0.45">
      <c r="A87" s="293"/>
      <c r="B87" s="5" t="s">
        <v>7</v>
      </c>
      <c r="C87" s="2">
        <v>201</v>
      </c>
      <c r="D87" s="1">
        <v>0</v>
      </c>
      <c r="E87" s="1">
        <v>0</v>
      </c>
      <c r="F87" s="41">
        <f t="shared" si="6"/>
        <v>0</v>
      </c>
      <c r="G87" s="22">
        <f t="shared" si="7"/>
        <v>0</v>
      </c>
      <c r="H87" s="45">
        <f t="shared" si="8"/>
        <v>0</v>
      </c>
      <c r="I87" s="42">
        <f t="shared" si="9"/>
        <v>0</v>
      </c>
      <c r="J87" s="30">
        <f t="shared" si="11"/>
        <v>0</v>
      </c>
      <c r="K87" s="216"/>
      <c r="L87" s="27">
        <f t="shared" si="10"/>
        <v>0</v>
      </c>
    </row>
    <row r="88" spans="1:12" ht="15" customHeight="1" x14ac:dyDescent="0.45">
      <c r="A88" s="293"/>
      <c r="B88" s="5" t="s">
        <v>7</v>
      </c>
      <c r="C88" s="2">
        <v>202</v>
      </c>
      <c r="D88" s="1">
        <v>0</v>
      </c>
      <c r="E88" s="1">
        <v>0</v>
      </c>
      <c r="F88" s="41">
        <f>(E88-D88)*0.01</f>
        <v>0</v>
      </c>
      <c r="G88" s="22">
        <f t="shared" si="7"/>
        <v>0</v>
      </c>
      <c r="H88" s="45">
        <f t="shared" si="8"/>
        <v>0</v>
      </c>
      <c r="I88" s="42">
        <f t="shared" si="9"/>
        <v>0</v>
      </c>
      <c r="J88" s="30">
        <f t="shared" si="11"/>
        <v>0</v>
      </c>
      <c r="K88" s="216"/>
      <c r="L88" s="27">
        <f t="shared" si="10"/>
        <v>0</v>
      </c>
    </row>
    <row r="89" spans="1:12" ht="15" customHeight="1" x14ac:dyDescent="0.45">
      <c r="A89" s="293"/>
      <c r="B89" s="5" t="s">
        <v>7</v>
      </c>
      <c r="C89" s="2">
        <v>203</v>
      </c>
      <c r="D89" s="1">
        <v>0</v>
      </c>
      <c r="E89" s="1">
        <v>0</v>
      </c>
      <c r="F89" s="41">
        <f t="shared" si="6"/>
        <v>0</v>
      </c>
      <c r="G89" s="22">
        <f t="shared" si="7"/>
        <v>0</v>
      </c>
      <c r="H89" s="45">
        <f t="shared" si="8"/>
        <v>0</v>
      </c>
      <c r="I89" s="42">
        <f t="shared" si="9"/>
        <v>0</v>
      </c>
      <c r="J89" s="30">
        <f t="shared" si="11"/>
        <v>0</v>
      </c>
      <c r="K89" s="216"/>
      <c r="L89" s="27">
        <f t="shared" si="10"/>
        <v>0</v>
      </c>
    </row>
    <row r="90" spans="1:12" ht="15" customHeight="1" x14ac:dyDescent="0.45">
      <c r="A90" s="293"/>
      <c r="B90" s="5" t="s">
        <v>7</v>
      </c>
      <c r="C90" s="2">
        <v>204</v>
      </c>
      <c r="D90" s="1">
        <v>0</v>
      </c>
      <c r="E90" s="1">
        <v>0</v>
      </c>
      <c r="F90" s="41">
        <f>(E90-D90)*0.01</f>
        <v>0</v>
      </c>
      <c r="G90" s="22">
        <f t="shared" si="7"/>
        <v>0</v>
      </c>
      <c r="H90" s="45">
        <f t="shared" si="8"/>
        <v>0</v>
      </c>
      <c r="I90" s="42">
        <f t="shared" si="9"/>
        <v>0</v>
      </c>
      <c r="J90" s="30">
        <f t="shared" si="11"/>
        <v>0</v>
      </c>
      <c r="K90" s="216"/>
      <c r="L90" s="27">
        <f t="shared" si="10"/>
        <v>0</v>
      </c>
    </row>
    <row r="91" spans="1:12" ht="15" customHeight="1" x14ac:dyDescent="0.45">
      <c r="A91" s="293"/>
      <c r="B91" s="5" t="s">
        <v>7</v>
      </c>
      <c r="C91" s="2">
        <v>301</v>
      </c>
      <c r="D91" s="1">
        <v>0</v>
      </c>
      <c r="E91" s="1">
        <v>0</v>
      </c>
      <c r="F91" s="41">
        <f t="shared" ref="F91:F123" si="12">(E91-D91)*$N$1</f>
        <v>0</v>
      </c>
      <c r="G91" s="22">
        <f t="shared" si="7"/>
        <v>0</v>
      </c>
      <c r="H91" s="45">
        <f t="shared" si="8"/>
        <v>0</v>
      </c>
      <c r="I91" s="42">
        <f t="shared" si="9"/>
        <v>0</v>
      </c>
      <c r="J91" s="30">
        <f t="shared" si="11"/>
        <v>0</v>
      </c>
      <c r="K91" s="216"/>
      <c r="L91" s="27">
        <f t="shared" si="10"/>
        <v>0</v>
      </c>
    </row>
    <row r="92" spans="1:12" ht="15" customHeight="1" x14ac:dyDescent="0.45">
      <c r="A92" s="293"/>
      <c r="B92" s="5" t="s">
        <v>7</v>
      </c>
      <c r="C92" s="2">
        <v>302</v>
      </c>
      <c r="D92" s="1">
        <v>0</v>
      </c>
      <c r="E92" s="1">
        <v>0</v>
      </c>
      <c r="F92" s="41">
        <f t="shared" si="12"/>
        <v>0</v>
      </c>
      <c r="G92" s="22">
        <f t="shared" si="7"/>
        <v>0</v>
      </c>
      <c r="H92" s="45">
        <f t="shared" si="8"/>
        <v>0</v>
      </c>
      <c r="I92" s="42">
        <f t="shared" si="9"/>
        <v>0</v>
      </c>
      <c r="J92" s="30">
        <f t="shared" si="11"/>
        <v>0</v>
      </c>
      <c r="K92" s="216"/>
      <c r="L92" s="27">
        <f t="shared" si="10"/>
        <v>0</v>
      </c>
    </row>
    <row r="93" spans="1:12" ht="15" customHeight="1" x14ac:dyDescent="0.45">
      <c r="A93" s="293"/>
      <c r="B93" s="5" t="s">
        <v>7</v>
      </c>
      <c r="C93" s="2">
        <v>303</v>
      </c>
      <c r="D93" s="1">
        <v>0</v>
      </c>
      <c r="E93" s="1">
        <v>0</v>
      </c>
      <c r="F93" s="41">
        <f t="shared" si="12"/>
        <v>0</v>
      </c>
      <c r="G93" s="22">
        <f t="shared" si="7"/>
        <v>0</v>
      </c>
      <c r="H93" s="45">
        <f t="shared" si="8"/>
        <v>0</v>
      </c>
      <c r="I93" s="42">
        <f t="shared" si="9"/>
        <v>0</v>
      </c>
      <c r="J93" s="30">
        <f t="shared" si="11"/>
        <v>0</v>
      </c>
      <c r="K93" s="216"/>
      <c r="L93" s="27">
        <f t="shared" si="10"/>
        <v>0</v>
      </c>
    </row>
    <row r="94" spans="1:12" ht="15" customHeight="1" x14ac:dyDescent="0.45">
      <c r="A94" s="293"/>
      <c r="B94" s="5" t="s">
        <v>7</v>
      </c>
      <c r="C94" s="2">
        <v>304</v>
      </c>
      <c r="D94" s="1">
        <v>0</v>
      </c>
      <c r="E94" s="1">
        <v>0</v>
      </c>
      <c r="F94" s="41">
        <f t="shared" si="12"/>
        <v>0</v>
      </c>
      <c r="G94" s="22">
        <f t="shared" si="7"/>
        <v>0</v>
      </c>
      <c r="H94" s="45">
        <f t="shared" si="8"/>
        <v>0</v>
      </c>
      <c r="I94" s="42">
        <f t="shared" si="9"/>
        <v>0</v>
      </c>
      <c r="J94" s="30">
        <f t="shared" si="11"/>
        <v>0</v>
      </c>
      <c r="K94" s="216"/>
      <c r="L94" s="27">
        <f t="shared" si="10"/>
        <v>0</v>
      </c>
    </row>
    <row r="95" spans="1:12" ht="15" customHeight="1" x14ac:dyDescent="0.45">
      <c r="A95" s="293"/>
      <c r="B95" s="5" t="s">
        <v>7</v>
      </c>
      <c r="C95" s="2">
        <v>401</v>
      </c>
      <c r="D95" s="1">
        <v>0</v>
      </c>
      <c r="E95" s="1">
        <v>0</v>
      </c>
      <c r="F95" s="41">
        <f t="shared" si="12"/>
        <v>0</v>
      </c>
      <c r="G95" s="22">
        <f t="shared" si="7"/>
        <v>0</v>
      </c>
      <c r="H95" s="45">
        <f t="shared" si="8"/>
        <v>0</v>
      </c>
      <c r="I95" s="42">
        <f t="shared" si="9"/>
        <v>0</v>
      </c>
      <c r="J95" s="30">
        <f t="shared" si="11"/>
        <v>0</v>
      </c>
      <c r="K95" s="216"/>
      <c r="L95" s="27">
        <f t="shared" si="10"/>
        <v>0</v>
      </c>
    </row>
    <row r="96" spans="1:12" ht="15" customHeight="1" x14ac:dyDescent="0.45">
      <c r="A96" s="293"/>
      <c r="B96" s="5" t="s">
        <v>7</v>
      </c>
      <c r="C96" s="2">
        <v>402</v>
      </c>
      <c r="D96" s="1">
        <v>0</v>
      </c>
      <c r="E96" s="1">
        <v>0</v>
      </c>
      <c r="F96" s="41">
        <f t="shared" si="12"/>
        <v>0</v>
      </c>
      <c r="G96" s="22">
        <f t="shared" si="7"/>
        <v>0</v>
      </c>
      <c r="H96" s="45">
        <f t="shared" si="8"/>
        <v>0</v>
      </c>
      <c r="I96" s="42">
        <f t="shared" si="9"/>
        <v>0</v>
      </c>
      <c r="J96" s="30">
        <f t="shared" si="11"/>
        <v>0</v>
      </c>
      <c r="K96" s="216"/>
      <c r="L96" s="27">
        <f t="shared" si="10"/>
        <v>0</v>
      </c>
    </row>
    <row r="97" spans="1:12" ht="15" customHeight="1" x14ac:dyDescent="0.45">
      <c r="A97" s="293"/>
      <c r="B97" s="5" t="s">
        <v>7</v>
      </c>
      <c r="C97" s="2">
        <v>403</v>
      </c>
      <c r="D97" s="1">
        <v>0</v>
      </c>
      <c r="E97" s="1">
        <v>0</v>
      </c>
      <c r="F97" s="41">
        <f t="shared" si="12"/>
        <v>0</v>
      </c>
      <c r="G97" s="22">
        <f t="shared" si="7"/>
        <v>0</v>
      </c>
      <c r="H97" s="45">
        <f t="shared" si="8"/>
        <v>0</v>
      </c>
      <c r="I97" s="42">
        <f t="shared" si="9"/>
        <v>0</v>
      </c>
      <c r="J97" s="30">
        <f t="shared" si="11"/>
        <v>0</v>
      </c>
      <c r="K97" s="216"/>
      <c r="L97" s="27">
        <f t="shared" si="10"/>
        <v>0</v>
      </c>
    </row>
    <row r="98" spans="1:12" ht="15" customHeight="1" x14ac:dyDescent="0.45">
      <c r="A98" s="293"/>
      <c r="B98" s="5" t="s">
        <v>7</v>
      </c>
      <c r="C98" s="2">
        <v>404</v>
      </c>
      <c r="D98" s="1">
        <v>0</v>
      </c>
      <c r="E98" s="1">
        <v>0</v>
      </c>
      <c r="F98" s="41">
        <f t="shared" si="12"/>
        <v>0</v>
      </c>
      <c r="G98" s="22">
        <f t="shared" si="7"/>
        <v>0</v>
      </c>
      <c r="H98" s="45">
        <f t="shared" si="8"/>
        <v>0</v>
      </c>
      <c r="I98" s="42">
        <f t="shared" si="9"/>
        <v>0</v>
      </c>
      <c r="J98" s="30">
        <f t="shared" si="11"/>
        <v>0</v>
      </c>
      <c r="K98" s="216"/>
      <c r="L98" s="27">
        <f t="shared" si="10"/>
        <v>0</v>
      </c>
    </row>
    <row r="99" spans="1:12" ht="15" customHeight="1" x14ac:dyDescent="0.45">
      <c r="A99" s="293"/>
      <c r="B99" s="5" t="s">
        <v>7</v>
      </c>
      <c r="C99" s="2">
        <v>501</v>
      </c>
      <c r="D99" s="1">
        <v>0</v>
      </c>
      <c r="E99" s="1">
        <v>0</v>
      </c>
      <c r="F99" s="41">
        <f t="shared" si="12"/>
        <v>0</v>
      </c>
      <c r="G99" s="22">
        <f t="shared" si="7"/>
        <v>0</v>
      </c>
      <c r="H99" s="45">
        <f t="shared" si="8"/>
        <v>0</v>
      </c>
      <c r="I99" s="42">
        <f t="shared" si="9"/>
        <v>0</v>
      </c>
      <c r="J99" s="30">
        <f t="shared" si="11"/>
        <v>0</v>
      </c>
      <c r="K99" s="216"/>
      <c r="L99" s="27">
        <f t="shared" si="10"/>
        <v>0</v>
      </c>
    </row>
    <row r="100" spans="1:12" ht="15" customHeight="1" x14ac:dyDescent="0.45">
      <c r="A100" s="293"/>
      <c r="B100" s="5" t="s">
        <v>7</v>
      </c>
      <c r="C100" s="2">
        <v>502</v>
      </c>
      <c r="D100" s="1">
        <v>0</v>
      </c>
      <c r="E100" s="1">
        <v>0</v>
      </c>
      <c r="F100" s="41">
        <f t="shared" si="12"/>
        <v>0</v>
      </c>
      <c r="G100" s="22">
        <f t="shared" si="7"/>
        <v>0</v>
      </c>
      <c r="H100" s="45">
        <f t="shared" si="8"/>
        <v>0</v>
      </c>
      <c r="I100" s="42">
        <f t="shared" si="9"/>
        <v>0</v>
      </c>
      <c r="J100" s="30">
        <f t="shared" si="11"/>
        <v>0</v>
      </c>
      <c r="K100" s="216"/>
      <c r="L100" s="27">
        <f t="shared" si="10"/>
        <v>0</v>
      </c>
    </row>
    <row r="101" spans="1:12" ht="15" customHeight="1" x14ac:dyDescent="0.45">
      <c r="A101" s="293"/>
      <c r="B101" s="5" t="s">
        <v>7</v>
      </c>
      <c r="C101" s="2">
        <v>503</v>
      </c>
      <c r="D101" s="1">
        <v>0</v>
      </c>
      <c r="E101" s="1">
        <v>0</v>
      </c>
      <c r="F101" s="41">
        <f t="shared" si="12"/>
        <v>0</v>
      </c>
      <c r="G101" s="22">
        <f t="shared" si="7"/>
        <v>0</v>
      </c>
      <c r="H101" s="45">
        <f t="shared" si="8"/>
        <v>0</v>
      </c>
      <c r="I101" s="42">
        <f t="shared" si="9"/>
        <v>0</v>
      </c>
      <c r="J101" s="30">
        <f t="shared" si="11"/>
        <v>0</v>
      </c>
      <c r="K101" s="216"/>
      <c r="L101" s="27">
        <f t="shared" si="10"/>
        <v>0</v>
      </c>
    </row>
    <row r="102" spans="1:12" ht="15.75" customHeight="1" x14ac:dyDescent="0.45">
      <c r="A102" s="293"/>
      <c r="B102" s="5" t="s">
        <v>7</v>
      </c>
      <c r="C102" s="2">
        <v>504</v>
      </c>
      <c r="D102" s="1">
        <v>0</v>
      </c>
      <c r="E102" s="1">
        <v>0</v>
      </c>
      <c r="F102" s="41">
        <f t="shared" si="12"/>
        <v>0</v>
      </c>
      <c r="G102" s="22">
        <f t="shared" si="7"/>
        <v>0</v>
      </c>
      <c r="H102" s="45">
        <f t="shared" si="8"/>
        <v>0</v>
      </c>
      <c r="I102" s="42">
        <f t="shared" si="9"/>
        <v>0</v>
      </c>
      <c r="J102" s="30">
        <f t="shared" si="11"/>
        <v>0</v>
      </c>
      <c r="K102" s="216"/>
      <c r="L102" s="27">
        <f t="shared" si="10"/>
        <v>0</v>
      </c>
    </row>
    <row r="103" spans="1:12" ht="15" customHeight="1" x14ac:dyDescent="0.45">
      <c r="A103" s="294"/>
      <c r="B103" s="5" t="s">
        <v>8</v>
      </c>
      <c r="C103" s="2">
        <v>101</v>
      </c>
      <c r="D103" s="1">
        <v>0</v>
      </c>
      <c r="E103" s="1">
        <v>0</v>
      </c>
      <c r="F103" s="41">
        <f t="shared" si="12"/>
        <v>0</v>
      </c>
      <c r="G103" s="22">
        <f t="shared" si="7"/>
        <v>0</v>
      </c>
      <c r="H103" s="45">
        <f t="shared" si="8"/>
        <v>0</v>
      </c>
      <c r="I103" s="42">
        <f t="shared" si="9"/>
        <v>0</v>
      </c>
      <c r="J103" s="30">
        <f t="shared" si="11"/>
        <v>0</v>
      </c>
      <c r="K103" s="216"/>
      <c r="L103" s="27">
        <f t="shared" si="10"/>
        <v>0</v>
      </c>
    </row>
    <row r="104" spans="1:12" ht="15" customHeight="1" x14ac:dyDescent="0.45">
      <c r="A104" s="294"/>
      <c r="B104" s="5" t="s">
        <v>8</v>
      </c>
      <c r="C104" s="2">
        <v>102</v>
      </c>
      <c r="D104" s="1">
        <v>0</v>
      </c>
      <c r="E104" s="1">
        <v>0</v>
      </c>
      <c r="F104" s="41">
        <f>(E104-D104)*0.01</f>
        <v>0</v>
      </c>
      <c r="G104" s="22">
        <f t="shared" si="7"/>
        <v>0</v>
      </c>
      <c r="H104" s="45">
        <f t="shared" si="8"/>
        <v>0</v>
      </c>
      <c r="I104" s="42">
        <f t="shared" si="9"/>
        <v>0</v>
      </c>
      <c r="J104" s="30">
        <f t="shared" si="11"/>
        <v>0</v>
      </c>
      <c r="K104" s="216"/>
      <c r="L104" s="27">
        <f t="shared" si="10"/>
        <v>0</v>
      </c>
    </row>
    <row r="105" spans="1:12" ht="15" customHeight="1" x14ac:dyDescent="0.45">
      <c r="A105" s="294"/>
      <c r="B105" s="5" t="s">
        <v>8</v>
      </c>
      <c r="C105" s="2">
        <v>103</v>
      </c>
      <c r="D105" s="1">
        <v>0</v>
      </c>
      <c r="E105" s="1">
        <v>0</v>
      </c>
      <c r="F105" s="41">
        <f t="shared" si="12"/>
        <v>0</v>
      </c>
      <c r="G105" s="22">
        <f t="shared" si="7"/>
        <v>0</v>
      </c>
      <c r="H105" s="45">
        <f t="shared" si="8"/>
        <v>0</v>
      </c>
      <c r="I105" s="42">
        <f t="shared" si="9"/>
        <v>0</v>
      </c>
      <c r="J105" s="30">
        <f t="shared" si="11"/>
        <v>0</v>
      </c>
      <c r="K105" s="216"/>
      <c r="L105" s="27">
        <f t="shared" si="10"/>
        <v>0</v>
      </c>
    </row>
    <row r="106" spans="1:12" ht="15" customHeight="1" x14ac:dyDescent="0.45">
      <c r="A106" s="294"/>
      <c r="B106" s="5" t="s">
        <v>8</v>
      </c>
      <c r="C106" s="2">
        <v>104</v>
      </c>
      <c r="D106" s="1">
        <v>0</v>
      </c>
      <c r="E106" s="1">
        <v>0</v>
      </c>
      <c r="F106" s="41">
        <f t="shared" si="12"/>
        <v>0</v>
      </c>
      <c r="G106" s="22">
        <f t="shared" si="7"/>
        <v>0</v>
      </c>
      <c r="H106" s="45">
        <f t="shared" si="8"/>
        <v>0</v>
      </c>
      <c r="I106" s="42">
        <f t="shared" si="9"/>
        <v>0</v>
      </c>
      <c r="J106" s="30">
        <f t="shared" si="11"/>
        <v>0</v>
      </c>
      <c r="K106" s="216"/>
      <c r="L106" s="27">
        <f t="shared" si="10"/>
        <v>0</v>
      </c>
    </row>
    <row r="107" spans="1:12" ht="15" customHeight="1" x14ac:dyDescent="0.45">
      <c r="A107" s="294"/>
      <c r="B107" s="5" t="s">
        <v>8</v>
      </c>
      <c r="C107" s="2">
        <v>201</v>
      </c>
      <c r="D107" s="1">
        <v>0</v>
      </c>
      <c r="E107" s="1">
        <v>0</v>
      </c>
      <c r="F107" s="41">
        <f t="shared" si="12"/>
        <v>0</v>
      </c>
      <c r="G107" s="22">
        <f t="shared" si="7"/>
        <v>0</v>
      </c>
      <c r="H107" s="45">
        <f t="shared" si="8"/>
        <v>0</v>
      </c>
      <c r="I107" s="42">
        <f t="shared" si="9"/>
        <v>0</v>
      </c>
      <c r="J107" s="30">
        <f t="shared" si="11"/>
        <v>0</v>
      </c>
      <c r="K107" s="216"/>
      <c r="L107" s="27">
        <f t="shared" si="10"/>
        <v>0</v>
      </c>
    </row>
    <row r="108" spans="1:12" ht="15" customHeight="1" x14ac:dyDescent="0.45">
      <c r="A108" s="294"/>
      <c r="B108" s="5" t="s">
        <v>8</v>
      </c>
      <c r="C108" s="2">
        <v>202</v>
      </c>
      <c r="D108" s="1">
        <v>0</v>
      </c>
      <c r="E108" s="1">
        <v>0</v>
      </c>
      <c r="F108" s="41">
        <f t="shared" si="12"/>
        <v>0</v>
      </c>
      <c r="G108" s="22">
        <f t="shared" si="7"/>
        <v>0</v>
      </c>
      <c r="H108" s="45">
        <f t="shared" si="8"/>
        <v>0</v>
      </c>
      <c r="I108" s="42">
        <f t="shared" si="9"/>
        <v>0</v>
      </c>
      <c r="J108" s="30">
        <f t="shared" si="11"/>
        <v>0</v>
      </c>
      <c r="K108" s="216"/>
      <c r="L108" s="27">
        <f t="shared" si="10"/>
        <v>0</v>
      </c>
    </row>
    <row r="109" spans="1:12" ht="15" customHeight="1" x14ac:dyDescent="0.45">
      <c r="A109" s="294"/>
      <c r="B109" s="5" t="s">
        <v>8</v>
      </c>
      <c r="C109" s="2">
        <v>203</v>
      </c>
      <c r="D109" s="1">
        <v>0</v>
      </c>
      <c r="E109" s="1">
        <v>0</v>
      </c>
      <c r="F109" s="41">
        <f t="shared" si="12"/>
        <v>0</v>
      </c>
      <c r="G109" s="22">
        <f t="shared" si="7"/>
        <v>0</v>
      </c>
      <c r="H109" s="45">
        <f t="shared" si="8"/>
        <v>0</v>
      </c>
      <c r="I109" s="42">
        <f t="shared" si="9"/>
        <v>0</v>
      </c>
      <c r="J109" s="30">
        <f t="shared" si="11"/>
        <v>0</v>
      </c>
      <c r="K109" s="216"/>
      <c r="L109" s="27">
        <f t="shared" si="10"/>
        <v>0</v>
      </c>
    </row>
    <row r="110" spans="1:12" ht="15" customHeight="1" x14ac:dyDescent="0.45">
      <c r="A110" s="294"/>
      <c r="B110" s="5" t="s">
        <v>8</v>
      </c>
      <c r="C110" s="2">
        <v>204</v>
      </c>
      <c r="D110" s="1">
        <v>0</v>
      </c>
      <c r="E110" s="1">
        <v>0</v>
      </c>
      <c r="F110" s="41">
        <f t="shared" si="12"/>
        <v>0</v>
      </c>
      <c r="G110" s="22">
        <f t="shared" si="7"/>
        <v>0</v>
      </c>
      <c r="H110" s="45">
        <f t="shared" si="8"/>
        <v>0</v>
      </c>
      <c r="I110" s="42">
        <f t="shared" si="9"/>
        <v>0</v>
      </c>
      <c r="J110" s="30">
        <f t="shared" si="11"/>
        <v>0</v>
      </c>
      <c r="K110" s="216"/>
      <c r="L110" s="27">
        <f t="shared" si="10"/>
        <v>0</v>
      </c>
    </row>
    <row r="111" spans="1:12" ht="15" customHeight="1" x14ac:dyDescent="0.45">
      <c r="A111" s="294"/>
      <c r="B111" s="5" t="s">
        <v>8</v>
      </c>
      <c r="C111" s="2">
        <v>301</v>
      </c>
      <c r="D111" s="1">
        <v>0</v>
      </c>
      <c r="E111" s="1">
        <v>0</v>
      </c>
      <c r="F111" s="41">
        <f t="shared" si="12"/>
        <v>0</v>
      </c>
      <c r="G111" s="22">
        <f t="shared" si="7"/>
        <v>0</v>
      </c>
      <c r="H111" s="45">
        <f t="shared" si="8"/>
        <v>0</v>
      </c>
      <c r="I111" s="42">
        <f t="shared" si="9"/>
        <v>0</v>
      </c>
      <c r="J111" s="30">
        <f t="shared" si="11"/>
        <v>0</v>
      </c>
      <c r="K111" s="216"/>
      <c r="L111" s="27">
        <f t="shared" si="10"/>
        <v>0</v>
      </c>
    </row>
    <row r="112" spans="1:12" ht="15" customHeight="1" x14ac:dyDescent="0.45">
      <c r="A112" s="294"/>
      <c r="B112" s="5" t="s">
        <v>8</v>
      </c>
      <c r="C112" s="2">
        <v>302</v>
      </c>
      <c r="D112" s="1">
        <v>0</v>
      </c>
      <c r="E112" s="1">
        <v>0</v>
      </c>
      <c r="F112" s="41">
        <f t="shared" si="12"/>
        <v>0</v>
      </c>
      <c r="G112" s="22">
        <f t="shared" si="7"/>
        <v>0</v>
      </c>
      <c r="H112" s="45">
        <f t="shared" si="8"/>
        <v>0</v>
      </c>
      <c r="I112" s="42">
        <f t="shared" si="9"/>
        <v>0</v>
      </c>
      <c r="J112" s="30">
        <f t="shared" si="11"/>
        <v>0</v>
      </c>
      <c r="K112" s="216"/>
      <c r="L112" s="27">
        <f t="shared" si="10"/>
        <v>0</v>
      </c>
    </row>
    <row r="113" spans="1:12" ht="15" customHeight="1" x14ac:dyDescent="0.45">
      <c r="A113" s="294"/>
      <c r="B113" s="5" t="s">
        <v>8</v>
      </c>
      <c r="C113" s="2">
        <v>303</v>
      </c>
      <c r="D113" s="1">
        <v>0</v>
      </c>
      <c r="E113" s="1">
        <v>0</v>
      </c>
      <c r="F113" s="41">
        <f t="shared" si="12"/>
        <v>0</v>
      </c>
      <c r="G113" s="22">
        <f t="shared" si="7"/>
        <v>0</v>
      </c>
      <c r="H113" s="45">
        <f t="shared" si="8"/>
        <v>0</v>
      </c>
      <c r="I113" s="42">
        <f t="shared" si="9"/>
        <v>0</v>
      </c>
      <c r="J113" s="30">
        <f t="shared" si="11"/>
        <v>0</v>
      </c>
      <c r="K113" s="216"/>
      <c r="L113" s="27">
        <f t="shared" si="10"/>
        <v>0</v>
      </c>
    </row>
    <row r="114" spans="1:12" ht="15" customHeight="1" x14ac:dyDescent="0.45">
      <c r="A114" s="294"/>
      <c r="B114" s="5" t="s">
        <v>8</v>
      </c>
      <c r="C114" s="2">
        <v>304</v>
      </c>
      <c r="D114" s="1">
        <v>0</v>
      </c>
      <c r="E114" s="1">
        <v>0</v>
      </c>
      <c r="F114" s="41">
        <f t="shared" si="12"/>
        <v>0</v>
      </c>
      <c r="G114" s="22">
        <f t="shared" si="7"/>
        <v>0</v>
      </c>
      <c r="H114" s="45">
        <f t="shared" si="8"/>
        <v>0</v>
      </c>
      <c r="I114" s="42">
        <f t="shared" si="9"/>
        <v>0</v>
      </c>
      <c r="J114" s="30">
        <f t="shared" si="11"/>
        <v>0</v>
      </c>
      <c r="K114" s="216"/>
      <c r="L114" s="27">
        <f t="shared" si="10"/>
        <v>0</v>
      </c>
    </row>
    <row r="115" spans="1:12" ht="15" customHeight="1" x14ac:dyDescent="0.45">
      <c r="A115" s="294"/>
      <c r="B115" s="5" t="s">
        <v>8</v>
      </c>
      <c r="C115" s="2">
        <v>401</v>
      </c>
      <c r="D115" s="1">
        <v>0</v>
      </c>
      <c r="E115" s="1">
        <v>0</v>
      </c>
      <c r="F115" s="41">
        <f t="shared" si="12"/>
        <v>0</v>
      </c>
      <c r="G115" s="22">
        <f t="shared" si="7"/>
        <v>0</v>
      </c>
      <c r="H115" s="45">
        <f t="shared" si="8"/>
        <v>0</v>
      </c>
      <c r="I115" s="42">
        <f t="shared" si="9"/>
        <v>0</v>
      </c>
      <c r="J115" s="30">
        <f t="shared" si="11"/>
        <v>0</v>
      </c>
      <c r="K115" s="216"/>
      <c r="L115" s="27">
        <f t="shared" si="10"/>
        <v>0</v>
      </c>
    </row>
    <row r="116" spans="1:12" ht="15" customHeight="1" x14ac:dyDescent="0.45">
      <c r="A116" s="294"/>
      <c r="B116" s="5" t="s">
        <v>8</v>
      </c>
      <c r="C116" s="2">
        <v>402</v>
      </c>
      <c r="D116" s="1">
        <v>0</v>
      </c>
      <c r="E116" s="1">
        <v>0</v>
      </c>
      <c r="F116" s="41">
        <f t="shared" si="12"/>
        <v>0</v>
      </c>
      <c r="G116" s="22">
        <f t="shared" si="7"/>
        <v>0</v>
      </c>
      <c r="H116" s="45">
        <f t="shared" si="8"/>
        <v>0</v>
      </c>
      <c r="I116" s="42">
        <f t="shared" si="9"/>
        <v>0</v>
      </c>
      <c r="J116" s="30">
        <f t="shared" si="11"/>
        <v>0</v>
      </c>
      <c r="K116" s="216"/>
      <c r="L116" s="27">
        <f t="shared" si="10"/>
        <v>0</v>
      </c>
    </row>
    <row r="117" spans="1:12" ht="15" customHeight="1" x14ac:dyDescent="0.45">
      <c r="A117" s="294"/>
      <c r="B117" s="5" t="s">
        <v>8</v>
      </c>
      <c r="C117" s="2">
        <v>403</v>
      </c>
      <c r="D117" s="1">
        <v>0</v>
      </c>
      <c r="E117" s="1">
        <v>0</v>
      </c>
      <c r="F117" s="41">
        <f t="shared" si="12"/>
        <v>0</v>
      </c>
      <c r="G117" s="22">
        <f t="shared" si="7"/>
        <v>0</v>
      </c>
      <c r="H117" s="45">
        <f t="shared" si="8"/>
        <v>0</v>
      </c>
      <c r="I117" s="42">
        <f t="shared" si="9"/>
        <v>0</v>
      </c>
      <c r="J117" s="30">
        <f t="shared" si="11"/>
        <v>0</v>
      </c>
      <c r="K117" s="216"/>
      <c r="L117" s="27">
        <f t="shared" si="10"/>
        <v>0</v>
      </c>
    </row>
    <row r="118" spans="1:12" ht="15" customHeight="1" x14ac:dyDescent="0.45">
      <c r="A118" s="294"/>
      <c r="B118" s="5" t="s">
        <v>8</v>
      </c>
      <c r="C118" s="2">
        <v>404</v>
      </c>
      <c r="D118" s="1">
        <v>0</v>
      </c>
      <c r="E118" s="1">
        <v>0</v>
      </c>
      <c r="F118" s="41">
        <f t="shared" si="12"/>
        <v>0</v>
      </c>
      <c r="G118" s="22">
        <f t="shared" si="7"/>
        <v>0</v>
      </c>
      <c r="H118" s="45">
        <f t="shared" si="8"/>
        <v>0</v>
      </c>
      <c r="I118" s="42">
        <f t="shared" si="9"/>
        <v>0</v>
      </c>
      <c r="J118" s="30">
        <f t="shared" si="11"/>
        <v>0</v>
      </c>
      <c r="K118" s="216"/>
      <c r="L118" s="27">
        <f t="shared" si="10"/>
        <v>0</v>
      </c>
    </row>
    <row r="119" spans="1:12" ht="15" customHeight="1" x14ac:dyDescent="0.45">
      <c r="A119" s="294"/>
      <c r="B119" s="5" t="s">
        <v>8</v>
      </c>
      <c r="C119" s="2">
        <v>501</v>
      </c>
      <c r="D119" s="1">
        <v>0</v>
      </c>
      <c r="E119" s="1">
        <v>0</v>
      </c>
      <c r="F119" s="41">
        <f t="shared" si="12"/>
        <v>0</v>
      </c>
      <c r="G119" s="22">
        <f t="shared" si="7"/>
        <v>0</v>
      </c>
      <c r="H119" s="45">
        <f t="shared" si="8"/>
        <v>0</v>
      </c>
      <c r="I119" s="42">
        <f t="shared" si="9"/>
        <v>0</v>
      </c>
      <c r="J119" s="30">
        <f t="shared" si="11"/>
        <v>0</v>
      </c>
      <c r="K119" s="216"/>
      <c r="L119" s="27">
        <f t="shared" si="10"/>
        <v>0</v>
      </c>
    </row>
    <row r="120" spans="1:12" ht="15" customHeight="1" x14ac:dyDescent="0.45">
      <c r="A120" s="294"/>
      <c r="B120" s="5" t="s">
        <v>8</v>
      </c>
      <c r="C120" s="2">
        <v>502</v>
      </c>
      <c r="D120" s="1">
        <v>0</v>
      </c>
      <c r="E120" s="1">
        <v>0</v>
      </c>
      <c r="F120" s="41">
        <f t="shared" si="12"/>
        <v>0</v>
      </c>
      <c r="G120" s="22">
        <f t="shared" si="7"/>
        <v>0</v>
      </c>
      <c r="H120" s="45">
        <f t="shared" si="8"/>
        <v>0</v>
      </c>
      <c r="I120" s="42">
        <f t="shared" si="9"/>
        <v>0</v>
      </c>
      <c r="J120" s="30">
        <f t="shared" si="11"/>
        <v>0</v>
      </c>
      <c r="K120" s="216"/>
      <c r="L120" s="27">
        <f t="shared" si="10"/>
        <v>0</v>
      </c>
    </row>
    <row r="121" spans="1:12" ht="15" customHeight="1" x14ac:dyDescent="0.45">
      <c r="A121" s="294"/>
      <c r="B121" s="5" t="s">
        <v>8</v>
      </c>
      <c r="C121" s="2">
        <v>503</v>
      </c>
      <c r="D121" s="1">
        <v>0</v>
      </c>
      <c r="E121" s="1">
        <v>0</v>
      </c>
      <c r="F121" s="41">
        <f t="shared" si="12"/>
        <v>0</v>
      </c>
      <c r="G121" s="22">
        <f t="shared" si="7"/>
        <v>0</v>
      </c>
      <c r="H121" s="45">
        <f t="shared" si="8"/>
        <v>0</v>
      </c>
      <c r="I121" s="42">
        <f t="shared" si="9"/>
        <v>0</v>
      </c>
      <c r="J121" s="30">
        <f t="shared" si="11"/>
        <v>0</v>
      </c>
      <c r="K121" s="216"/>
      <c r="L121" s="27">
        <f t="shared" si="10"/>
        <v>0</v>
      </c>
    </row>
    <row r="122" spans="1:12" ht="15.75" customHeight="1" x14ac:dyDescent="0.45">
      <c r="A122" s="294"/>
      <c r="B122" s="5" t="s">
        <v>8</v>
      </c>
      <c r="C122" s="2">
        <v>504</v>
      </c>
      <c r="D122" s="1">
        <v>0</v>
      </c>
      <c r="E122" s="1">
        <v>0</v>
      </c>
      <c r="F122" s="41">
        <f t="shared" si="12"/>
        <v>0</v>
      </c>
      <c r="G122" s="22">
        <f t="shared" si="7"/>
        <v>0</v>
      </c>
      <c r="H122" s="45">
        <f t="shared" si="8"/>
        <v>0</v>
      </c>
      <c r="I122" s="42">
        <f t="shared" si="9"/>
        <v>0</v>
      </c>
      <c r="J122" s="30">
        <f t="shared" si="11"/>
        <v>0</v>
      </c>
      <c r="K122" s="216"/>
      <c r="L122" s="27">
        <f t="shared" si="10"/>
        <v>0</v>
      </c>
    </row>
    <row r="123" spans="1:12" ht="15" customHeight="1" x14ac:dyDescent="0.45">
      <c r="A123" s="293"/>
      <c r="B123" s="5" t="s">
        <v>9</v>
      </c>
      <c r="C123" s="2">
        <v>101</v>
      </c>
      <c r="D123" s="1">
        <v>0</v>
      </c>
      <c r="E123" s="1">
        <v>0</v>
      </c>
      <c r="F123" s="41">
        <f t="shared" si="12"/>
        <v>0</v>
      </c>
      <c r="G123" s="22">
        <f t="shared" si="7"/>
        <v>0</v>
      </c>
      <c r="H123" s="45">
        <f t="shared" si="8"/>
        <v>0</v>
      </c>
      <c r="I123" s="42">
        <f t="shared" si="9"/>
        <v>0</v>
      </c>
      <c r="J123" s="30">
        <f t="shared" si="11"/>
        <v>0</v>
      </c>
      <c r="K123" s="216"/>
      <c r="L123" s="27">
        <f t="shared" si="10"/>
        <v>0</v>
      </c>
    </row>
    <row r="124" spans="1:12" ht="15" customHeight="1" x14ac:dyDescent="0.45">
      <c r="A124" s="293"/>
      <c r="B124" s="163" t="s">
        <v>9</v>
      </c>
      <c r="C124" s="2">
        <v>102</v>
      </c>
      <c r="D124" s="1">
        <v>0</v>
      </c>
      <c r="E124" s="1">
        <v>0</v>
      </c>
      <c r="F124" s="41">
        <f>(E124-D124)*0.01</f>
        <v>0</v>
      </c>
      <c r="G124" s="22">
        <f>MMULT($G$1,1/$F$183)*F124</f>
        <v>0</v>
      </c>
      <c r="H124" s="45">
        <f t="shared" si="8"/>
        <v>0</v>
      </c>
      <c r="I124" s="42">
        <f t="shared" si="9"/>
        <v>0</v>
      </c>
      <c r="J124" s="30">
        <f t="shared" si="11"/>
        <v>0</v>
      </c>
      <c r="K124" s="216"/>
      <c r="L124" s="27">
        <f t="shared" si="10"/>
        <v>0</v>
      </c>
    </row>
    <row r="125" spans="1:12" ht="15" customHeight="1" x14ac:dyDescent="0.45">
      <c r="A125" s="293"/>
      <c r="B125" s="5" t="s">
        <v>9</v>
      </c>
      <c r="C125" s="2">
        <v>103</v>
      </c>
      <c r="D125" s="1">
        <v>0</v>
      </c>
      <c r="E125" s="1">
        <v>0</v>
      </c>
      <c r="F125" s="41">
        <f t="shared" ref="F125:F181" si="13">(E125-D125)*$N$1</f>
        <v>0</v>
      </c>
      <c r="G125" s="22">
        <f t="shared" si="7"/>
        <v>0</v>
      </c>
      <c r="H125" s="45">
        <f t="shared" si="8"/>
        <v>0</v>
      </c>
      <c r="I125" s="42">
        <f t="shared" si="9"/>
        <v>0</v>
      </c>
      <c r="J125" s="30">
        <f t="shared" si="11"/>
        <v>0</v>
      </c>
      <c r="K125" s="216"/>
      <c r="L125" s="27">
        <f t="shared" si="10"/>
        <v>0</v>
      </c>
    </row>
    <row r="126" spans="1:12" ht="15" customHeight="1" x14ac:dyDescent="0.45">
      <c r="A126" s="293"/>
      <c r="B126" s="5" t="s">
        <v>9</v>
      </c>
      <c r="C126" s="2">
        <v>104</v>
      </c>
      <c r="D126" s="1">
        <v>0</v>
      </c>
      <c r="E126" s="1">
        <v>0</v>
      </c>
      <c r="F126" s="41">
        <f>(E126-D126)*$N$1</f>
        <v>0</v>
      </c>
      <c r="G126" s="22">
        <f t="shared" si="7"/>
        <v>0</v>
      </c>
      <c r="H126" s="45">
        <f t="shared" si="8"/>
        <v>0</v>
      </c>
      <c r="I126" s="42">
        <f t="shared" si="9"/>
        <v>0</v>
      </c>
      <c r="J126" s="30">
        <f t="shared" si="11"/>
        <v>0</v>
      </c>
      <c r="K126" s="216"/>
      <c r="L126" s="27">
        <f t="shared" si="10"/>
        <v>0</v>
      </c>
    </row>
    <row r="127" spans="1:12" ht="15" customHeight="1" x14ac:dyDescent="0.45">
      <c r="A127" s="293"/>
      <c r="B127" s="5" t="s">
        <v>9</v>
      </c>
      <c r="C127" s="2">
        <v>201</v>
      </c>
      <c r="D127" s="1">
        <v>0</v>
      </c>
      <c r="E127" s="1">
        <v>0</v>
      </c>
      <c r="F127" s="41">
        <f t="shared" si="13"/>
        <v>0</v>
      </c>
      <c r="G127" s="22">
        <f t="shared" si="7"/>
        <v>0</v>
      </c>
      <c r="H127" s="45">
        <f t="shared" si="8"/>
        <v>0</v>
      </c>
      <c r="I127" s="42">
        <f t="shared" si="9"/>
        <v>0</v>
      </c>
      <c r="J127" s="30">
        <f t="shared" si="11"/>
        <v>0</v>
      </c>
      <c r="K127" s="216"/>
      <c r="L127" s="27">
        <f t="shared" si="10"/>
        <v>0</v>
      </c>
    </row>
    <row r="128" spans="1:12" ht="15" customHeight="1" x14ac:dyDescent="0.45">
      <c r="A128" s="293"/>
      <c r="B128" s="5" t="s">
        <v>9</v>
      </c>
      <c r="C128" s="2">
        <v>202</v>
      </c>
      <c r="D128" s="1">
        <v>0</v>
      </c>
      <c r="E128" s="1">
        <v>0</v>
      </c>
      <c r="F128" s="41">
        <f t="shared" si="13"/>
        <v>0</v>
      </c>
      <c r="G128" s="22">
        <f t="shared" si="7"/>
        <v>0</v>
      </c>
      <c r="H128" s="45">
        <f t="shared" si="8"/>
        <v>0</v>
      </c>
      <c r="I128" s="42">
        <f t="shared" si="9"/>
        <v>0</v>
      </c>
      <c r="J128" s="30">
        <f t="shared" si="11"/>
        <v>0</v>
      </c>
      <c r="K128" s="216"/>
      <c r="L128" s="27">
        <f t="shared" si="10"/>
        <v>0</v>
      </c>
    </row>
    <row r="129" spans="1:12" ht="15" customHeight="1" x14ac:dyDescent="0.45">
      <c r="A129" s="293"/>
      <c r="B129" s="5" t="s">
        <v>9</v>
      </c>
      <c r="C129" s="2">
        <v>203</v>
      </c>
      <c r="D129" s="1">
        <v>0</v>
      </c>
      <c r="E129" s="1">
        <v>0</v>
      </c>
      <c r="F129" s="41">
        <f t="shared" si="13"/>
        <v>0</v>
      </c>
      <c r="G129" s="22">
        <f t="shared" si="7"/>
        <v>0</v>
      </c>
      <c r="H129" s="45">
        <f t="shared" si="8"/>
        <v>0</v>
      </c>
      <c r="I129" s="42">
        <f t="shared" si="9"/>
        <v>0</v>
      </c>
      <c r="J129" s="30">
        <f t="shared" si="11"/>
        <v>0</v>
      </c>
      <c r="K129" s="216"/>
      <c r="L129" s="27">
        <f t="shared" si="10"/>
        <v>0</v>
      </c>
    </row>
    <row r="130" spans="1:12" ht="15" customHeight="1" x14ac:dyDescent="0.45">
      <c r="A130" s="293"/>
      <c r="B130" s="5" t="s">
        <v>9</v>
      </c>
      <c r="C130" s="2">
        <v>204</v>
      </c>
      <c r="D130" s="1">
        <v>0</v>
      </c>
      <c r="E130" s="1">
        <v>0</v>
      </c>
      <c r="F130" s="41">
        <f t="shared" si="13"/>
        <v>0</v>
      </c>
      <c r="G130" s="22">
        <f t="shared" si="7"/>
        <v>0</v>
      </c>
      <c r="H130" s="45">
        <f t="shared" si="8"/>
        <v>0</v>
      </c>
      <c r="I130" s="42">
        <f t="shared" si="9"/>
        <v>0</v>
      </c>
      <c r="J130" s="30">
        <f t="shared" si="11"/>
        <v>0</v>
      </c>
      <c r="K130" s="216"/>
      <c r="L130" s="27">
        <f t="shared" si="10"/>
        <v>0</v>
      </c>
    </row>
    <row r="131" spans="1:12" ht="15" customHeight="1" x14ac:dyDescent="0.45">
      <c r="A131" s="293"/>
      <c r="B131" s="5" t="s">
        <v>9</v>
      </c>
      <c r="C131" s="2">
        <v>301</v>
      </c>
      <c r="D131" s="1">
        <v>0</v>
      </c>
      <c r="E131" s="1">
        <v>0</v>
      </c>
      <c r="F131" s="41">
        <f t="shared" si="13"/>
        <v>0</v>
      </c>
      <c r="G131" s="22">
        <f t="shared" si="7"/>
        <v>0</v>
      </c>
      <c r="H131" s="45">
        <f t="shared" si="8"/>
        <v>0</v>
      </c>
      <c r="I131" s="42">
        <f t="shared" si="9"/>
        <v>0</v>
      </c>
      <c r="J131" s="30">
        <f t="shared" si="11"/>
        <v>0</v>
      </c>
      <c r="K131" s="216"/>
      <c r="L131" s="27">
        <f t="shared" si="10"/>
        <v>0</v>
      </c>
    </row>
    <row r="132" spans="1:12" ht="15" customHeight="1" x14ac:dyDescent="0.45">
      <c r="A132" s="293"/>
      <c r="B132" s="5" t="s">
        <v>9</v>
      </c>
      <c r="C132" s="2">
        <v>302</v>
      </c>
      <c r="D132" s="1">
        <v>0</v>
      </c>
      <c r="E132" s="1">
        <v>0</v>
      </c>
      <c r="F132" s="41">
        <f t="shared" si="13"/>
        <v>0</v>
      </c>
      <c r="G132" s="22">
        <f t="shared" ref="G132:G181" si="14">MMULT($G$1,1/$F$183)*F132</f>
        <v>0</v>
      </c>
      <c r="H132" s="45">
        <f t="shared" ref="H132:H183" si="15">MMULT($H$1,1/180)*0</f>
        <v>0</v>
      </c>
      <c r="I132" s="42">
        <f t="shared" ref="I132:I182" si="16">SUM(G132,H132)</f>
        <v>0</v>
      </c>
      <c r="J132" s="30">
        <f t="shared" si="11"/>
        <v>0</v>
      </c>
      <c r="K132" s="216"/>
      <c r="L132" s="27">
        <f t="shared" ref="L132:L182" si="17">SUM(I132,J132,K132)</f>
        <v>0</v>
      </c>
    </row>
    <row r="133" spans="1:12" ht="15" customHeight="1" x14ac:dyDescent="0.45">
      <c r="A133" s="293"/>
      <c r="B133" s="5" t="s">
        <v>9</v>
      </c>
      <c r="C133" s="2">
        <v>303</v>
      </c>
      <c r="D133" s="1">
        <v>0</v>
      </c>
      <c r="E133" s="1">
        <v>0</v>
      </c>
      <c r="F133" s="41">
        <f t="shared" si="13"/>
        <v>0</v>
      </c>
      <c r="G133" s="22">
        <f t="shared" si="14"/>
        <v>0</v>
      </c>
      <c r="H133" s="45">
        <f t="shared" si="15"/>
        <v>0</v>
      </c>
      <c r="I133" s="42">
        <f t="shared" si="16"/>
        <v>0</v>
      </c>
      <c r="J133" s="30">
        <f t="shared" ref="J133:J182" si="18">SUM($J$3)</f>
        <v>0</v>
      </c>
      <c r="K133" s="216"/>
      <c r="L133" s="27">
        <f t="shared" si="17"/>
        <v>0</v>
      </c>
    </row>
    <row r="134" spans="1:12" ht="15" customHeight="1" x14ac:dyDescent="0.45">
      <c r="A134" s="293"/>
      <c r="B134" s="5" t="s">
        <v>9</v>
      </c>
      <c r="C134" s="2">
        <v>304</v>
      </c>
      <c r="D134" s="1">
        <v>0</v>
      </c>
      <c r="E134" s="1">
        <v>0</v>
      </c>
      <c r="F134" s="41">
        <f t="shared" si="13"/>
        <v>0</v>
      </c>
      <c r="G134" s="22">
        <f t="shared" si="14"/>
        <v>0</v>
      </c>
      <c r="H134" s="45">
        <f t="shared" si="15"/>
        <v>0</v>
      </c>
      <c r="I134" s="42">
        <f t="shared" si="16"/>
        <v>0</v>
      </c>
      <c r="J134" s="30">
        <f t="shared" si="18"/>
        <v>0</v>
      </c>
      <c r="K134" s="216"/>
      <c r="L134" s="27">
        <f t="shared" si="17"/>
        <v>0</v>
      </c>
    </row>
    <row r="135" spans="1:12" ht="15" customHeight="1" x14ac:dyDescent="0.45">
      <c r="A135" s="293"/>
      <c r="B135" s="5" t="s">
        <v>9</v>
      </c>
      <c r="C135" s="2">
        <v>401</v>
      </c>
      <c r="D135" s="1">
        <v>0</v>
      </c>
      <c r="E135" s="1">
        <v>0</v>
      </c>
      <c r="F135" s="41">
        <f t="shared" si="13"/>
        <v>0</v>
      </c>
      <c r="G135" s="22">
        <f t="shared" si="14"/>
        <v>0</v>
      </c>
      <c r="H135" s="45">
        <f t="shared" si="15"/>
        <v>0</v>
      </c>
      <c r="I135" s="42">
        <f t="shared" si="16"/>
        <v>0</v>
      </c>
      <c r="J135" s="30">
        <f t="shared" si="18"/>
        <v>0</v>
      </c>
      <c r="K135" s="216"/>
      <c r="L135" s="27">
        <f t="shared" si="17"/>
        <v>0</v>
      </c>
    </row>
    <row r="136" spans="1:12" ht="15" customHeight="1" x14ac:dyDescent="0.45">
      <c r="A136" s="293"/>
      <c r="B136" s="5" t="s">
        <v>9</v>
      </c>
      <c r="C136" s="2">
        <v>402</v>
      </c>
      <c r="D136" s="1">
        <v>0</v>
      </c>
      <c r="E136" s="1">
        <v>0</v>
      </c>
      <c r="F136" s="41">
        <f t="shared" si="13"/>
        <v>0</v>
      </c>
      <c r="G136" s="22">
        <f t="shared" si="14"/>
        <v>0</v>
      </c>
      <c r="H136" s="45">
        <f t="shared" si="15"/>
        <v>0</v>
      </c>
      <c r="I136" s="42">
        <f t="shared" si="16"/>
        <v>0</v>
      </c>
      <c r="J136" s="30">
        <f t="shared" si="18"/>
        <v>0</v>
      </c>
      <c r="K136" s="216"/>
      <c r="L136" s="27">
        <f t="shared" si="17"/>
        <v>0</v>
      </c>
    </row>
    <row r="137" spans="1:12" ht="15" customHeight="1" x14ac:dyDescent="0.45">
      <c r="A137" s="293"/>
      <c r="B137" s="5" t="s">
        <v>9</v>
      </c>
      <c r="C137" s="2">
        <v>403</v>
      </c>
      <c r="D137" s="1">
        <v>0</v>
      </c>
      <c r="E137" s="1">
        <v>0</v>
      </c>
      <c r="F137" s="41">
        <f t="shared" si="13"/>
        <v>0</v>
      </c>
      <c r="G137" s="22">
        <f t="shared" si="14"/>
        <v>0</v>
      </c>
      <c r="H137" s="45">
        <f t="shared" si="15"/>
        <v>0</v>
      </c>
      <c r="I137" s="42">
        <f t="shared" si="16"/>
        <v>0</v>
      </c>
      <c r="J137" s="30">
        <f t="shared" si="18"/>
        <v>0</v>
      </c>
      <c r="K137" s="216"/>
      <c r="L137" s="27">
        <f t="shared" si="17"/>
        <v>0</v>
      </c>
    </row>
    <row r="138" spans="1:12" ht="15" customHeight="1" x14ac:dyDescent="0.45">
      <c r="A138" s="293"/>
      <c r="B138" s="5" t="s">
        <v>9</v>
      </c>
      <c r="C138" s="2">
        <v>404</v>
      </c>
      <c r="D138" s="1">
        <v>0</v>
      </c>
      <c r="E138" s="1">
        <v>0</v>
      </c>
      <c r="F138" s="41">
        <f t="shared" si="13"/>
        <v>0</v>
      </c>
      <c r="G138" s="22">
        <f t="shared" si="14"/>
        <v>0</v>
      </c>
      <c r="H138" s="45">
        <f t="shared" si="15"/>
        <v>0</v>
      </c>
      <c r="I138" s="42">
        <f t="shared" si="16"/>
        <v>0</v>
      </c>
      <c r="J138" s="30">
        <f t="shared" si="18"/>
        <v>0</v>
      </c>
      <c r="K138" s="216"/>
      <c r="L138" s="27">
        <f t="shared" si="17"/>
        <v>0</v>
      </c>
    </row>
    <row r="139" spans="1:12" ht="15" customHeight="1" x14ac:dyDescent="0.45">
      <c r="A139" s="293"/>
      <c r="B139" s="5" t="s">
        <v>9</v>
      </c>
      <c r="C139" s="2">
        <v>501</v>
      </c>
      <c r="D139" s="1">
        <v>0</v>
      </c>
      <c r="E139" s="1">
        <v>0</v>
      </c>
      <c r="F139" s="41">
        <f t="shared" si="13"/>
        <v>0</v>
      </c>
      <c r="G139" s="22">
        <f t="shared" si="14"/>
        <v>0</v>
      </c>
      <c r="H139" s="45">
        <f t="shared" si="15"/>
        <v>0</v>
      </c>
      <c r="I139" s="42">
        <f t="shared" si="16"/>
        <v>0</v>
      </c>
      <c r="J139" s="30">
        <f t="shared" si="18"/>
        <v>0</v>
      </c>
      <c r="K139" s="216"/>
      <c r="L139" s="27">
        <f t="shared" si="17"/>
        <v>0</v>
      </c>
    </row>
    <row r="140" spans="1:12" ht="15" customHeight="1" x14ac:dyDescent="0.45">
      <c r="A140" s="293"/>
      <c r="B140" s="5" t="s">
        <v>9</v>
      </c>
      <c r="C140" s="2">
        <v>502</v>
      </c>
      <c r="D140" s="1">
        <v>0</v>
      </c>
      <c r="E140" s="1">
        <v>0</v>
      </c>
      <c r="F140" s="41">
        <f t="shared" si="13"/>
        <v>0</v>
      </c>
      <c r="G140" s="22">
        <f t="shared" si="14"/>
        <v>0</v>
      </c>
      <c r="H140" s="45">
        <f t="shared" si="15"/>
        <v>0</v>
      </c>
      <c r="I140" s="42">
        <f t="shared" si="16"/>
        <v>0</v>
      </c>
      <c r="J140" s="30">
        <f t="shared" si="18"/>
        <v>0</v>
      </c>
      <c r="K140" s="216"/>
      <c r="L140" s="27">
        <f t="shared" si="17"/>
        <v>0</v>
      </c>
    </row>
    <row r="141" spans="1:12" ht="15" customHeight="1" x14ac:dyDescent="0.45">
      <c r="A141" s="293"/>
      <c r="B141" s="5" t="s">
        <v>9</v>
      </c>
      <c r="C141" s="2">
        <v>503</v>
      </c>
      <c r="D141" s="1">
        <v>0</v>
      </c>
      <c r="E141" s="1">
        <v>0</v>
      </c>
      <c r="F141" s="41">
        <f t="shared" si="13"/>
        <v>0</v>
      </c>
      <c r="G141" s="22">
        <f t="shared" si="14"/>
        <v>0</v>
      </c>
      <c r="H141" s="45">
        <f t="shared" si="15"/>
        <v>0</v>
      </c>
      <c r="I141" s="42">
        <f t="shared" si="16"/>
        <v>0</v>
      </c>
      <c r="J141" s="30">
        <f t="shared" si="18"/>
        <v>0</v>
      </c>
      <c r="K141" s="216"/>
      <c r="L141" s="27">
        <f>SUM(I141,J141,K141)</f>
        <v>0</v>
      </c>
    </row>
    <row r="142" spans="1:12" ht="15.75" customHeight="1" x14ac:dyDescent="0.45">
      <c r="A142" s="293"/>
      <c r="B142" s="5" t="s">
        <v>9</v>
      </c>
      <c r="C142" s="2">
        <v>504</v>
      </c>
      <c r="D142" s="1">
        <v>0</v>
      </c>
      <c r="E142" s="1">
        <v>0</v>
      </c>
      <c r="F142" s="41">
        <f t="shared" si="13"/>
        <v>0</v>
      </c>
      <c r="G142" s="22">
        <f t="shared" si="14"/>
        <v>0</v>
      </c>
      <c r="H142" s="45">
        <f t="shared" si="15"/>
        <v>0</v>
      </c>
      <c r="I142" s="42">
        <f t="shared" si="16"/>
        <v>0</v>
      </c>
      <c r="J142" s="30">
        <f t="shared" si="18"/>
        <v>0</v>
      </c>
      <c r="K142" s="216"/>
      <c r="L142" s="27">
        <f t="shared" si="17"/>
        <v>0</v>
      </c>
    </row>
    <row r="143" spans="1:12" x14ac:dyDescent="0.45">
      <c r="A143" s="294"/>
      <c r="B143" s="5" t="s">
        <v>10</v>
      </c>
      <c r="C143" s="2">
        <v>101</v>
      </c>
      <c r="D143" s="1">
        <v>0</v>
      </c>
      <c r="E143" s="1">
        <v>0</v>
      </c>
      <c r="F143" s="41">
        <f t="shared" si="13"/>
        <v>0</v>
      </c>
      <c r="G143" s="22">
        <f t="shared" si="14"/>
        <v>0</v>
      </c>
      <c r="H143" s="45">
        <f t="shared" si="15"/>
        <v>0</v>
      </c>
      <c r="I143" s="42">
        <f t="shared" si="16"/>
        <v>0</v>
      </c>
      <c r="J143" s="30">
        <f t="shared" si="18"/>
        <v>0</v>
      </c>
      <c r="K143" s="216"/>
      <c r="L143" s="27">
        <f t="shared" si="17"/>
        <v>0</v>
      </c>
    </row>
    <row r="144" spans="1:12" x14ac:dyDescent="0.45">
      <c r="A144" s="294"/>
      <c r="B144" s="5" t="s">
        <v>10</v>
      </c>
      <c r="C144" s="2">
        <v>102</v>
      </c>
      <c r="D144" s="1">
        <v>0</v>
      </c>
      <c r="E144" s="1">
        <v>0</v>
      </c>
      <c r="F144" s="41">
        <f t="shared" si="13"/>
        <v>0</v>
      </c>
      <c r="G144" s="22">
        <f t="shared" si="14"/>
        <v>0</v>
      </c>
      <c r="H144" s="45">
        <f t="shared" si="15"/>
        <v>0</v>
      </c>
      <c r="I144" s="42">
        <f t="shared" si="16"/>
        <v>0</v>
      </c>
      <c r="J144" s="30">
        <f t="shared" si="18"/>
        <v>0</v>
      </c>
      <c r="K144" s="216"/>
      <c r="L144" s="27">
        <f t="shared" si="17"/>
        <v>0</v>
      </c>
    </row>
    <row r="145" spans="1:12" x14ac:dyDescent="0.45">
      <c r="A145" s="294"/>
      <c r="B145" s="5" t="s">
        <v>10</v>
      </c>
      <c r="C145" s="2">
        <v>103</v>
      </c>
      <c r="D145" s="1">
        <v>0</v>
      </c>
      <c r="E145" s="1">
        <v>0</v>
      </c>
      <c r="F145" s="41">
        <f t="shared" si="13"/>
        <v>0</v>
      </c>
      <c r="G145" s="22">
        <f t="shared" si="14"/>
        <v>0</v>
      </c>
      <c r="H145" s="45">
        <f t="shared" si="15"/>
        <v>0</v>
      </c>
      <c r="I145" s="42">
        <f t="shared" si="16"/>
        <v>0</v>
      </c>
      <c r="J145" s="30">
        <f t="shared" si="18"/>
        <v>0</v>
      </c>
      <c r="K145" s="216"/>
      <c r="L145" s="27">
        <f t="shared" si="17"/>
        <v>0</v>
      </c>
    </row>
    <row r="146" spans="1:12" x14ac:dyDescent="0.45">
      <c r="A146" s="294"/>
      <c r="B146" s="5" t="s">
        <v>10</v>
      </c>
      <c r="C146" s="2">
        <v>104</v>
      </c>
      <c r="D146" s="1">
        <v>0</v>
      </c>
      <c r="E146" s="1">
        <v>0</v>
      </c>
      <c r="F146" s="41">
        <f t="shared" si="13"/>
        <v>0</v>
      </c>
      <c r="G146" s="22">
        <f t="shared" si="14"/>
        <v>0</v>
      </c>
      <c r="H146" s="45">
        <f t="shared" si="15"/>
        <v>0</v>
      </c>
      <c r="I146" s="42">
        <f t="shared" si="16"/>
        <v>0</v>
      </c>
      <c r="J146" s="30">
        <f t="shared" si="18"/>
        <v>0</v>
      </c>
      <c r="K146" s="216"/>
      <c r="L146" s="27">
        <f t="shared" si="17"/>
        <v>0</v>
      </c>
    </row>
    <row r="147" spans="1:12" x14ac:dyDescent="0.45">
      <c r="A147" s="294"/>
      <c r="B147" s="5" t="s">
        <v>10</v>
      </c>
      <c r="C147" s="2">
        <v>201</v>
      </c>
      <c r="D147" s="1">
        <v>0</v>
      </c>
      <c r="E147" s="1">
        <v>0</v>
      </c>
      <c r="F147" s="41">
        <f t="shared" si="13"/>
        <v>0</v>
      </c>
      <c r="G147" s="22">
        <f t="shared" si="14"/>
        <v>0</v>
      </c>
      <c r="H147" s="45">
        <f t="shared" si="15"/>
        <v>0</v>
      </c>
      <c r="I147" s="42">
        <f t="shared" si="16"/>
        <v>0</v>
      </c>
      <c r="J147" s="30">
        <f t="shared" si="18"/>
        <v>0</v>
      </c>
      <c r="K147" s="216"/>
      <c r="L147" s="27">
        <f t="shared" si="17"/>
        <v>0</v>
      </c>
    </row>
    <row r="148" spans="1:12" x14ac:dyDescent="0.45">
      <c r="A148" s="294"/>
      <c r="B148" s="5" t="s">
        <v>10</v>
      </c>
      <c r="C148" s="2">
        <v>202</v>
      </c>
      <c r="D148" s="1">
        <v>0</v>
      </c>
      <c r="E148" s="1">
        <v>0</v>
      </c>
      <c r="F148" s="41">
        <f t="shared" si="13"/>
        <v>0</v>
      </c>
      <c r="G148" s="22">
        <f t="shared" si="14"/>
        <v>0</v>
      </c>
      <c r="H148" s="45">
        <f t="shared" si="15"/>
        <v>0</v>
      </c>
      <c r="I148" s="42">
        <f t="shared" si="16"/>
        <v>0</v>
      </c>
      <c r="J148" s="30">
        <f t="shared" si="18"/>
        <v>0</v>
      </c>
      <c r="K148" s="216"/>
      <c r="L148" s="27">
        <f t="shared" si="17"/>
        <v>0</v>
      </c>
    </row>
    <row r="149" spans="1:12" x14ac:dyDescent="0.45">
      <c r="A149" s="294"/>
      <c r="B149" s="5" t="s">
        <v>10</v>
      </c>
      <c r="C149" s="2">
        <v>203</v>
      </c>
      <c r="D149" s="1">
        <v>0</v>
      </c>
      <c r="E149" s="1">
        <v>0</v>
      </c>
      <c r="F149" s="41">
        <f t="shared" si="13"/>
        <v>0</v>
      </c>
      <c r="G149" s="22">
        <f t="shared" si="14"/>
        <v>0</v>
      </c>
      <c r="H149" s="45">
        <f t="shared" si="15"/>
        <v>0</v>
      </c>
      <c r="I149" s="42">
        <f t="shared" si="16"/>
        <v>0</v>
      </c>
      <c r="J149" s="30">
        <f t="shared" si="18"/>
        <v>0</v>
      </c>
      <c r="K149" s="216"/>
      <c r="L149" s="27">
        <f t="shared" si="17"/>
        <v>0</v>
      </c>
    </row>
    <row r="150" spans="1:12" x14ac:dyDescent="0.45">
      <c r="A150" s="294"/>
      <c r="B150" s="5" t="s">
        <v>10</v>
      </c>
      <c r="C150" s="2">
        <v>204</v>
      </c>
      <c r="D150" s="1">
        <v>0</v>
      </c>
      <c r="E150" s="1">
        <v>0</v>
      </c>
      <c r="F150" s="41">
        <f t="shared" si="13"/>
        <v>0</v>
      </c>
      <c r="G150" s="22">
        <f t="shared" si="14"/>
        <v>0</v>
      </c>
      <c r="H150" s="45">
        <f t="shared" si="15"/>
        <v>0</v>
      </c>
      <c r="I150" s="42">
        <f t="shared" si="16"/>
        <v>0</v>
      </c>
      <c r="J150" s="30">
        <f t="shared" si="18"/>
        <v>0</v>
      </c>
      <c r="K150" s="216"/>
      <c r="L150" s="27">
        <f t="shared" si="17"/>
        <v>0</v>
      </c>
    </row>
    <row r="151" spans="1:12" x14ac:dyDescent="0.45">
      <c r="A151" s="294"/>
      <c r="B151" s="5" t="s">
        <v>10</v>
      </c>
      <c r="C151" s="2">
        <v>301</v>
      </c>
      <c r="D151" s="1">
        <v>0</v>
      </c>
      <c r="E151" s="1">
        <v>0</v>
      </c>
      <c r="F151" s="41">
        <f t="shared" si="13"/>
        <v>0</v>
      </c>
      <c r="G151" s="22">
        <f t="shared" si="14"/>
        <v>0</v>
      </c>
      <c r="H151" s="45">
        <f t="shared" si="15"/>
        <v>0</v>
      </c>
      <c r="I151" s="42">
        <f t="shared" si="16"/>
        <v>0</v>
      </c>
      <c r="J151" s="30">
        <f t="shared" si="18"/>
        <v>0</v>
      </c>
      <c r="K151" s="216"/>
      <c r="L151" s="27">
        <f t="shared" si="17"/>
        <v>0</v>
      </c>
    </row>
    <row r="152" spans="1:12" x14ac:dyDescent="0.45">
      <c r="A152" s="294"/>
      <c r="B152" s="5" t="s">
        <v>10</v>
      </c>
      <c r="C152" s="2">
        <v>302</v>
      </c>
      <c r="D152" s="1">
        <v>0</v>
      </c>
      <c r="E152" s="1">
        <v>0</v>
      </c>
      <c r="F152" s="41">
        <f t="shared" si="13"/>
        <v>0</v>
      </c>
      <c r="G152" s="22">
        <f t="shared" si="14"/>
        <v>0</v>
      </c>
      <c r="H152" s="45">
        <f t="shared" si="15"/>
        <v>0</v>
      </c>
      <c r="I152" s="42">
        <f t="shared" si="16"/>
        <v>0</v>
      </c>
      <c r="J152" s="30">
        <f t="shared" si="18"/>
        <v>0</v>
      </c>
      <c r="K152" s="216"/>
      <c r="L152" s="27">
        <f t="shared" si="17"/>
        <v>0</v>
      </c>
    </row>
    <row r="153" spans="1:12" x14ac:dyDescent="0.45">
      <c r="A153" s="294"/>
      <c r="B153" s="5" t="s">
        <v>10</v>
      </c>
      <c r="C153" s="2">
        <v>303</v>
      </c>
      <c r="D153" s="1">
        <v>0</v>
      </c>
      <c r="E153" s="1">
        <v>0</v>
      </c>
      <c r="F153" s="41">
        <f t="shared" si="13"/>
        <v>0</v>
      </c>
      <c r="G153" s="22">
        <f t="shared" si="14"/>
        <v>0</v>
      </c>
      <c r="H153" s="45">
        <f t="shared" si="15"/>
        <v>0</v>
      </c>
      <c r="I153" s="42">
        <f t="shared" si="16"/>
        <v>0</v>
      </c>
      <c r="J153" s="30">
        <f t="shared" si="18"/>
        <v>0</v>
      </c>
      <c r="K153" s="216"/>
      <c r="L153" s="27">
        <f>SUM(I153,J153,K153)</f>
        <v>0</v>
      </c>
    </row>
    <row r="154" spans="1:12" x14ac:dyDescent="0.45">
      <c r="A154" s="294"/>
      <c r="B154" s="5" t="s">
        <v>10</v>
      </c>
      <c r="C154" s="2">
        <v>304</v>
      </c>
      <c r="D154" s="1">
        <v>0</v>
      </c>
      <c r="E154" s="1">
        <v>0</v>
      </c>
      <c r="F154" s="41">
        <f t="shared" si="13"/>
        <v>0</v>
      </c>
      <c r="G154" s="22">
        <f t="shared" si="14"/>
        <v>0</v>
      </c>
      <c r="H154" s="45">
        <f t="shared" si="15"/>
        <v>0</v>
      </c>
      <c r="I154" s="42">
        <f t="shared" si="16"/>
        <v>0</v>
      </c>
      <c r="J154" s="30">
        <f t="shared" si="18"/>
        <v>0</v>
      </c>
      <c r="K154" s="216"/>
      <c r="L154" s="27">
        <f t="shared" si="17"/>
        <v>0</v>
      </c>
    </row>
    <row r="155" spans="1:12" x14ac:dyDescent="0.45">
      <c r="A155" s="294"/>
      <c r="B155" s="5" t="s">
        <v>10</v>
      </c>
      <c r="C155" s="2">
        <v>401</v>
      </c>
      <c r="D155" s="1">
        <v>0</v>
      </c>
      <c r="E155" s="1">
        <v>0</v>
      </c>
      <c r="F155" s="41">
        <f t="shared" si="13"/>
        <v>0</v>
      </c>
      <c r="G155" s="22">
        <f t="shared" si="14"/>
        <v>0</v>
      </c>
      <c r="H155" s="45">
        <f t="shared" si="15"/>
        <v>0</v>
      </c>
      <c r="I155" s="42">
        <f t="shared" si="16"/>
        <v>0</v>
      </c>
      <c r="J155" s="30">
        <f t="shared" si="18"/>
        <v>0</v>
      </c>
      <c r="K155" s="216"/>
      <c r="L155" s="27">
        <f t="shared" si="17"/>
        <v>0</v>
      </c>
    </row>
    <row r="156" spans="1:12" x14ac:dyDescent="0.45">
      <c r="A156" s="294"/>
      <c r="B156" s="5" t="s">
        <v>10</v>
      </c>
      <c r="C156" s="2">
        <v>402</v>
      </c>
      <c r="D156" s="1">
        <v>0</v>
      </c>
      <c r="E156" s="1">
        <v>0</v>
      </c>
      <c r="F156" s="41">
        <f t="shared" si="13"/>
        <v>0</v>
      </c>
      <c r="G156" s="22">
        <f t="shared" si="14"/>
        <v>0</v>
      </c>
      <c r="H156" s="45">
        <f t="shared" si="15"/>
        <v>0</v>
      </c>
      <c r="I156" s="42">
        <f t="shared" si="16"/>
        <v>0</v>
      </c>
      <c r="J156" s="30">
        <f t="shared" si="18"/>
        <v>0</v>
      </c>
      <c r="K156" s="216"/>
      <c r="L156" s="27">
        <f t="shared" si="17"/>
        <v>0</v>
      </c>
    </row>
    <row r="157" spans="1:12" x14ac:dyDescent="0.45">
      <c r="A157" s="294"/>
      <c r="B157" s="5" t="s">
        <v>10</v>
      </c>
      <c r="C157" s="2">
        <v>403</v>
      </c>
      <c r="D157" s="1">
        <v>0</v>
      </c>
      <c r="E157" s="1">
        <v>0</v>
      </c>
      <c r="F157" s="41">
        <f t="shared" si="13"/>
        <v>0</v>
      </c>
      <c r="G157" s="22">
        <f t="shared" si="14"/>
        <v>0</v>
      </c>
      <c r="H157" s="45">
        <f t="shared" si="15"/>
        <v>0</v>
      </c>
      <c r="I157" s="42">
        <f t="shared" si="16"/>
        <v>0</v>
      </c>
      <c r="J157" s="30">
        <f t="shared" si="18"/>
        <v>0</v>
      </c>
      <c r="K157" s="216"/>
      <c r="L157" s="27">
        <f t="shared" si="17"/>
        <v>0</v>
      </c>
    </row>
    <row r="158" spans="1:12" x14ac:dyDescent="0.45">
      <c r="A158" s="294"/>
      <c r="B158" s="5" t="s">
        <v>10</v>
      </c>
      <c r="C158" s="2">
        <v>404</v>
      </c>
      <c r="D158" s="1">
        <v>0</v>
      </c>
      <c r="E158" s="1">
        <v>0</v>
      </c>
      <c r="F158" s="41">
        <f t="shared" si="13"/>
        <v>0</v>
      </c>
      <c r="G158" s="22">
        <f t="shared" si="14"/>
        <v>0</v>
      </c>
      <c r="H158" s="45">
        <f t="shared" si="15"/>
        <v>0</v>
      </c>
      <c r="I158" s="42">
        <f t="shared" si="16"/>
        <v>0</v>
      </c>
      <c r="J158" s="30">
        <f t="shared" si="18"/>
        <v>0</v>
      </c>
      <c r="K158" s="216"/>
      <c r="L158" s="27">
        <f>SUM(I158,J158,K158)</f>
        <v>0</v>
      </c>
    </row>
    <row r="159" spans="1:12" x14ac:dyDescent="0.45">
      <c r="A159" s="294"/>
      <c r="B159" s="5" t="s">
        <v>10</v>
      </c>
      <c r="C159" s="2">
        <v>501</v>
      </c>
      <c r="D159" s="1">
        <v>0</v>
      </c>
      <c r="E159" s="1">
        <v>0</v>
      </c>
      <c r="F159" s="41">
        <f>(E159-D159)*0.01</f>
        <v>0</v>
      </c>
      <c r="G159" s="22">
        <f t="shared" si="14"/>
        <v>0</v>
      </c>
      <c r="H159" s="45">
        <f t="shared" si="15"/>
        <v>0</v>
      </c>
      <c r="I159" s="42">
        <f t="shared" si="16"/>
        <v>0</v>
      </c>
      <c r="J159" s="30">
        <f t="shared" si="18"/>
        <v>0</v>
      </c>
      <c r="K159" s="216"/>
      <c r="L159" s="27">
        <f>SUM(I159,J159,K159)</f>
        <v>0</v>
      </c>
    </row>
    <row r="160" spans="1:12" x14ac:dyDescent="0.45">
      <c r="A160" s="294"/>
      <c r="B160" s="5" t="s">
        <v>10</v>
      </c>
      <c r="C160" s="2">
        <v>502</v>
      </c>
      <c r="D160" s="1">
        <v>0</v>
      </c>
      <c r="E160" s="1">
        <v>0</v>
      </c>
      <c r="F160" s="41">
        <f t="shared" si="13"/>
        <v>0</v>
      </c>
      <c r="G160" s="22">
        <f t="shared" si="14"/>
        <v>0</v>
      </c>
      <c r="H160" s="45">
        <f t="shared" si="15"/>
        <v>0</v>
      </c>
      <c r="I160" s="42">
        <f t="shared" si="16"/>
        <v>0</v>
      </c>
      <c r="J160" s="30">
        <f t="shared" si="18"/>
        <v>0</v>
      </c>
      <c r="K160" s="216"/>
      <c r="L160" s="27">
        <f t="shared" si="17"/>
        <v>0</v>
      </c>
    </row>
    <row r="161" spans="1:12" x14ac:dyDescent="0.45">
      <c r="A161" s="294"/>
      <c r="B161" s="5" t="s">
        <v>10</v>
      </c>
      <c r="C161" s="2">
        <v>503</v>
      </c>
      <c r="D161" s="1">
        <v>0</v>
      </c>
      <c r="E161" s="1">
        <v>0</v>
      </c>
      <c r="F161" s="41">
        <f t="shared" si="13"/>
        <v>0</v>
      </c>
      <c r="G161" s="22">
        <f t="shared" si="14"/>
        <v>0</v>
      </c>
      <c r="H161" s="45">
        <f t="shared" si="15"/>
        <v>0</v>
      </c>
      <c r="I161" s="42">
        <f t="shared" si="16"/>
        <v>0</v>
      </c>
      <c r="J161" s="30">
        <f t="shared" si="18"/>
        <v>0</v>
      </c>
      <c r="K161" s="216"/>
      <c r="L161" s="27">
        <f t="shared" si="17"/>
        <v>0</v>
      </c>
    </row>
    <row r="162" spans="1:12" x14ac:dyDescent="0.45">
      <c r="A162" s="294"/>
      <c r="B162" s="5" t="s">
        <v>10</v>
      </c>
      <c r="C162" s="2">
        <v>504</v>
      </c>
      <c r="D162" s="1">
        <v>0</v>
      </c>
      <c r="E162" s="1">
        <v>0</v>
      </c>
      <c r="F162" s="41">
        <f t="shared" si="13"/>
        <v>0</v>
      </c>
      <c r="G162" s="22">
        <f t="shared" si="14"/>
        <v>0</v>
      </c>
      <c r="H162" s="45">
        <f t="shared" si="15"/>
        <v>0</v>
      </c>
      <c r="I162" s="42">
        <f t="shared" si="16"/>
        <v>0</v>
      </c>
      <c r="J162" s="30">
        <f t="shared" si="18"/>
        <v>0</v>
      </c>
      <c r="K162" s="216"/>
      <c r="L162" s="27">
        <f t="shared" si="17"/>
        <v>0</v>
      </c>
    </row>
    <row r="163" spans="1:12" x14ac:dyDescent="0.45">
      <c r="A163" s="293"/>
      <c r="B163" s="5" t="s">
        <v>11</v>
      </c>
      <c r="C163" s="2">
        <v>101</v>
      </c>
      <c r="D163" s="1">
        <v>0</v>
      </c>
      <c r="E163" s="1">
        <v>0</v>
      </c>
      <c r="F163" s="41">
        <f t="shared" si="13"/>
        <v>0</v>
      </c>
      <c r="G163" s="22">
        <f t="shared" si="14"/>
        <v>0</v>
      </c>
      <c r="H163" s="45">
        <f t="shared" si="15"/>
        <v>0</v>
      </c>
      <c r="I163" s="42">
        <f t="shared" si="16"/>
        <v>0</v>
      </c>
      <c r="J163" s="30">
        <f t="shared" si="18"/>
        <v>0</v>
      </c>
      <c r="K163" s="216"/>
      <c r="L163" s="27">
        <f t="shared" si="17"/>
        <v>0</v>
      </c>
    </row>
    <row r="164" spans="1:12" x14ac:dyDescent="0.45">
      <c r="A164" s="293"/>
      <c r="B164" s="5" t="s">
        <v>11</v>
      </c>
      <c r="C164" s="2">
        <v>102</v>
      </c>
      <c r="D164" s="1">
        <v>0</v>
      </c>
      <c r="E164" s="1">
        <v>0</v>
      </c>
      <c r="F164" s="41">
        <f t="shared" si="13"/>
        <v>0</v>
      </c>
      <c r="G164" s="22">
        <f t="shared" si="14"/>
        <v>0</v>
      </c>
      <c r="H164" s="45">
        <f t="shared" si="15"/>
        <v>0</v>
      </c>
      <c r="I164" s="42">
        <f t="shared" si="16"/>
        <v>0</v>
      </c>
      <c r="J164" s="30">
        <f t="shared" si="18"/>
        <v>0</v>
      </c>
      <c r="K164" s="216"/>
      <c r="L164" s="27">
        <f t="shared" si="17"/>
        <v>0</v>
      </c>
    </row>
    <row r="165" spans="1:12" x14ac:dyDescent="0.45">
      <c r="A165" s="293"/>
      <c r="B165" s="5" t="s">
        <v>11</v>
      </c>
      <c r="C165" s="2">
        <v>103</v>
      </c>
      <c r="D165" s="1">
        <v>0</v>
      </c>
      <c r="E165" s="1">
        <v>0</v>
      </c>
      <c r="F165" s="41">
        <f t="shared" si="13"/>
        <v>0</v>
      </c>
      <c r="G165" s="22">
        <f t="shared" si="14"/>
        <v>0</v>
      </c>
      <c r="H165" s="45">
        <f t="shared" si="15"/>
        <v>0</v>
      </c>
      <c r="I165" s="42">
        <f t="shared" si="16"/>
        <v>0</v>
      </c>
      <c r="J165" s="30">
        <f t="shared" si="18"/>
        <v>0</v>
      </c>
      <c r="K165" s="216"/>
      <c r="L165" s="27">
        <f t="shared" si="17"/>
        <v>0</v>
      </c>
    </row>
    <row r="166" spans="1:12" x14ac:dyDescent="0.45">
      <c r="A166" s="293"/>
      <c r="B166" s="5" t="s">
        <v>11</v>
      </c>
      <c r="C166" s="2">
        <v>104</v>
      </c>
      <c r="D166" s="1">
        <v>0</v>
      </c>
      <c r="E166" s="1">
        <v>0</v>
      </c>
      <c r="F166" s="41">
        <f t="shared" si="13"/>
        <v>0</v>
      </c>
      <c r="G166" s="22">
        <f t="shared" si="14"/>
        <v>0</v>
      </c>
      <c r="H166" s="45">
        <f t="shared" si="15"/>
        <v>0</v>
      </c>
      <c r="I166" s="42">
        <f t="shared" si="16"/>
        <v>0</v>
      </c>
      <c r="J166" s="30">
        <f t="shared" si="18"/>
        <v>0</v>
      </c>
      <c r="K166" s="216"/>
      <c r="L166" s="27">
        <f t="shared" si="17"/>
        <v>0</v>
      </c>
    </row>
    <row r="167" spans="1:12" x14ac:dyDescent="0.45">
      <c r="A167" s="293"/>
      <c r="B167" s="5" t="s">
        <v>11</v>
      </c>
      <c r="C167" s="2">
        <v>201</v>
      </c>
      <c r="D167" s="1">
        <v>0</v>
      </c>
      <c r="E167" s="1">
        <v>0</v>
      </c>
      <c r="F167" s="41">
        <f t="shared" si="13"/>
        <v>0</v>
      </c>
      <c r="G167" s="22">
        <f t="shared" si="14"/>
        <v>0</v>
      </c>
      <c r="H167" s="45">
        <f t="shared" si="15"/>
        <v>0</v>
      </c>
      <c r="I167" s="42">
        <f t="shared" si="16"/>
        <v>0</v>
      </c>
      <c r="J167" s="30">
        <f t="shared" si="18"/>
        <v>0</v>
      </c>
      <c r="K167" s="216"/>
      <c r="L167" s="27">
        <f t="shared" si="17"/>
        <v>0</v>
      </c>
    </row>
    <row r="168" spans="1:12" x14ac:dyDescent="0.45">
      <c r="A168" s="293"/>
      <c r="B168" s="5" t="s">
        <v>11</v>
      </c>
      <c r="C168" s="2">
        <v>202</v>
      </c>
      <c r="D168" s="1">
        <v>0</v>
      </c>
      <c r="E168" s="1">
        <v>0</v>
      </c>
      <c r="F168" s="41">
        <f t="shared" si="13"/>
        <v>0</v>
      </c>
      <c r="G168" s="22">
        <f>MMULT($G$1,1/$F$183)*F168</f>
        <v>0</v>
      </c>
      <c r="H168" s="45">
        <f t="shared" si="15"/>
        <v>0</v>
      </c>
      <c r="I168" s="42">
        <f t="shared" si="16"/>
        <v>0</v>
      </c>
      <c r="J168" s="30">
        <f t="shared" si="18"/>
        <v>0</v>
      </c>
      <c r="K168" s="216"/>
      <c r="L168" s="27">
        <f t="shared" si="17"/>
        <v>0</v>
      </c>
    </row>
    <row r="169" spans="1:12" x14ac:dyDescent="0.45">
      <c r="A169" s="293"/>
      <c r="B169" s="5" t="s">
        <v>11</v>
      </c>
      <c r="C169" s="2">
        <v>203</v>
      </c>
      <c r="D169" s="1">
        <v>0</v>
      </c>
      <c r="E169" s="1">
        <v>0</v>
      </c>
      <c r="F169" s="41">
        <f t="shared" si="13"/>
        <v>0</v>
      </c>
      <c r="G169" s="22">
        <f t="shared" si="14"/>
        <v>0</v>
      </c>
      <c r="H169" s="45">
        <f t="shared" si="15"/>
        <v>0</v>
      </c>
      <c r="I169" s="42">
        <f t="shared" si="16"/>
        <v>0</v>
      </c>
      <c r="J169" s="30">
        <f t="shared" si="18"/>
        <v>0</v>
      </c>
      <c r="K169" s="216"/>
      <c r="L169" s="27">
        <f t="shared" si="17"/>
        <v>0</v>
      </c>
    </row>
    <row r="170" spans="1:12" x14ac:dyDescent="0.45">
      <c r="A170" s="293"/>
      <c r="B170" s="5" t="s">
        <v>11</v>
      </c>
      <c r="C170" s="2">
        <v>204</v>
      </c>
      <c r="D170" s="1">
        <v>0</v>
      </c>
      <c r="E170" s="1">
        <v>0</v>
      </c>
      <c r="F170" s="41">
        <f t="shared" si="13"/>
        <v>0</v>
      </c>
      <c r="G170" s="22">
        <f t="shared" si="14"/>
        <v>0</v>
      </c>
      <c r="H170" s="45">
        <f t="shared" si="15"/>
        <v>0</v>
      </c>
      <c r="I170" s="42">
        <f t="shared" si="16"/>
        <v>0</v>
      </c>
      <c r="J170" s="30">
        <f t="shared" si="18"/>
        <v>0</v>
      </c>
      <c r="K170" s="216"/>
      <c r="L170" s="27">
        <f t="shared" si="17"/>
        <v>0</v>
      </c>
    </row>
    <row r="171" spans="1:12" x14ac:dyDescent="0.45">
      <c r="A171" s="293"/>
      <c r="B171" s="5" t="s">
        <v>11</v>
      </c>
      <c r="C171" s="2">
        <v>301</v>
      </c>
      <c r="D171" s="1">
        <v>0</v>
      </c>
      <c r="E171" s="1">
        <v>0</v>
      </c>
      <c r="F171" s="41">
        <f t="shared" si="13"/>
        <v>0</v>
      </c>
      <c r="G171" s="22">
        <f t="shared" si="14"/>
        <v>0</v>
      </c>
      <c r="H171" s="45">
        <f t="shared" si="15"/>
        <v>0</v>
      </c>
      <c r="I171" s="42">
        <f t="shared" si="16"/>
        <v>0</v>
      </c>
      <c r="J171" s="30">
        <f t="shared" si="18"/>
        <v>0</v>
      </c>
      <c r="K171" s="216"/>
      <c r="L171" s="27">
        <f t="shared" si="17"/>
        <v>0</v>
      </c>
    </row>
    <row r="172" spans="1:12" x14ac:dyDescent="0.45">
      <c r="A172" s="293"/>
      <c r="B172" s="5" t="s">
        <v>11</v>
      </c>
      <c r="C172" s="2">
        <v>302</v>
      </c>
      <c r="D172" s="1">
        <v>0</v>
      </c>
      <c r="E172" s="1">
        <v>0</v>
      </c>
      <c r="F172" s="41">
        <f t="shared" si="13"/>
        <v>0</v>
      </c>
      <c r="G172" s="22">
        <f t="shared" si="14"/>
        <v>0</v>
      </c>
      <c r="H172" s="45">
        <f t="shared" si="15"/>
        <v>0</v>
      </c>
      <c r="I172" s="42">
        <f t="shared" si="16"/>
        <v>0</v>
      </c>
      <c r="J172" s="30">
        <f t="shared" si="18"/>
        <v>0</v>
      </c>
      <c r="K172" s="216"/>
      <c r="L172" s="27">
        <f t="shared" si="17"/>
        <v>0</v>
      </c>
    </row>
    <row r="173" spans="1:12" x14ac:dyDescent="0.45">
      <c r="A173" s="293"/>
      <c r="B173" s="5" t="s">
        <v>11</v>
      </c>
      <c r="C173" s="2">
        <v>303</v>
      </c>
      <c r="D173" s="1">
        <v>0</v>
      </c>
      <c r="E173" s="1">
        <v>0</v>
      </c>
      <c r="F173" s="41">
        <f t="shared" si="13"/>
        <v>0</v>
      </c>
      <c r="G173" s="22">
        <f t="shared" si="14"/>
        <v>0</v>
      </c>
      <c r="H173" s="45">
        <f t="shared" si="15"/>
        <v>0</v>
      </c>
      <c r="I173" s="42">
        <f t="shared" si="16"/>
        <v>0</v>
      </c>
      <c r="J173" s="30">
        <f t="shared" si="18"/>
        <v>0</v>
      </c>
      <c r="K173" s="216"/>
      <c r="L173" s="27">
        <f t="shared" si="17"/>
        <v>0</v>
      </c>
    </row>
    <row r="174" spans="1:12" x14ac:dyDescent="0.45">
      <c r="A174" s="293"/>
      <c r="B174" s="5" t="s">
        <v>11</v>
      </c>
      <c r="C174" s="2">
        <v>304</v>
      </c>
      <c r="D174" s="1">
        <v>0</v>
      </c>
      <c r="E174" s="1">
        <v>0</v>
      </c>
      <c r="F174" s="41">
        <f t="shared" si="13"/>
        <v>0</v>
      </c>
      <c r="G174" s="22">
        <f t="shared" si="14"/>
        <v>0</v>
      </c>
      <c r="H174" s="45">
        <f t="shared" si="15"/>
        <v>0</v>
      </c>
      <c r="I174" s="42">
        <f t="shared" si="16"/>
        <v>0</v>
      </c>
      <c r="J174" s="30">
        <f t="shared" si="18"/>
        <v>0</v>
      </c>
      <c r="K174" s="216"/>
      <c r="L174" s="27">
        <f t="shared" si="17"/>
        <v>0</v>
      </c>
    </row>
    <row r="175" spans="1:12" x14ac:dyDescent="0.45">
      <c r="A175" s="293"/>
      <c r="B175" s="5" t="s">
        <v>11</v>
      </c>
      <c r="C175" s="2">
        <v>401</v>
      </c>
      <c r="D175" s="1">
        <v>0</v>
      </c>
      <c r="E175" s="1">
        <v>0</v>
      </c>
      <c r="F175" s="41">
        <f t="shared" si="13"/>
        <v>0</v>
      </c>
      <c r="G175" s="22">
        <f t="shared" si="14"/>
        <v>0</v>
      </c>
      <c r="H175" s="45">
        <f t="shared" si="15"/>
        <v>0</v>
      </c>
      <c r="I175" s="42">
        <f t="shared" si="16"/>
        <v>0</v>
      </c>
      <c r="J175" s="30">
        <f t="shared" si="18"/>
        <v>0</v>
      </c>
      <c r="K175" s="216"/>
      <c r="L175" s="27">
        <f t="shared" si="17"/>
        <v>0</v>
      </c>
    </row>
    <row r="176" spans="1:12" x14ac:dyDescent="0.45">
      <c r="A176" s="293"/>
      <c r="B176" s="5" t="s">
        <v>11</v>
      </c>
      <c r="C176" s="2">
        <v>402</v>
      </c>
      <c r="D176" s="1">
        <v>0</v>
      </c>
      <c r="E176" s="1">
        <v>0</v>
      </c>
      <c r="F176" s="41">
        <f t="shared" si="13"/>
        <v>0</v>
      </c>
      <c r="G176" s="22">
        <f t="shared" si="14"/>
        <v>0</v>
      </c>
      <c r="H176" s="45">
        <f t="shared" si="15"/>
        <v>0</v>
      </c>
      <c r="I176" s="42">
        <f t="shared" si="16"/>
        <v>0</v>
      </c>
      <c r="J176" s="30">
        <f t="shared" si="18"/>
        <v>0</v>
      </c>
      <c r="K176" s="216"/>
      <c r="L176" s="27">
        <f t="shared" si="17"/>
        <v>0</v>
      </c>
    </row>
    <row r="177" spans="1:12" x14ac:dyDescent="0.45">
      <c r="A177" s="293"/>
      <c r="B177" s="5" t="s">
        <v>11</v>
      </c>
      <c r="C177" s="2">
        <v>403</v>
      </c>
      <c r="D177" s="1">
        <v>0</v>
      </c>
      <c r="E177" s="1">
        <v>0</v>
      </c>
      <c r="F177" s="41">
        <f t="shared" si="13"/>
        <v>0</v>
      </c>
      <c r="G177" s="22">
        <f>MMULT($G$1,1/$F$183)*F177</f>
        <v>0</v>
      </c>
      <c r="H177" s="45">
        <f t="shared" si="15"/>
        <v>0</v>
      </c>
      <c r="I177" s="42">
        <f t="shared" si="16"/>
        <v>0</v>
      </c>
      <c r="J177" s="30">
        <f t="shared" si="18"/>
        <v>0</v>
      </c>
      <c r="K177" s="216"/>
      <c r="L177" s="27">
        <f t="shared" si="17"/>
        <v>0</v>
      </c>
    </row>
    <row r="178" spans="1:12" x14ac:dyDescent="0.45">
      <c r="A178" s="293"/>
      <c r="B178" s="5" t="s">
        <v>11</v>
      </c>
      <c r="C178" s="2">
        <v>404</v>
      </c>
      <c r="D178" s="1">
        <v>0</v>
      </c>
      <c r="E178" s="1">
        <v>0</v>
      </c>
      <c r="F178" s="41">
        <f t="shared" si="13"/>
        <v>0</v>
      </c>
      <c r="G178" s="22">
        <f t="shared" si="14"/>
        <v>0</v>
      </c>
      <c r="H178" s="45">
        <f t="shared" si="15"/>
        <v>0</v>
      </c>
      <c r="I178" s="42">
        <f t="shared" si="16"/>
        <v>0</v>
      </c>
      <c r="J178" s="30">
        <f t="shared" si="18"/>
        <v>0</v>
      </c>
      <c r="K178" s="216"/>
      <c r="L178" s="27">
        <f t="shared" si="17"/>
        <v>0</v>
      </c>
    </row>
    <row r="179" spans="1:12" x14ac:dyDescent="0.45">
      <c r="A179" s="293"/>
      <c r="B179" s="5" t="s">
        <v>11</v>
      </c>
      <c r="C179" s="2">
        <v>501</v>
      </c>
      <c r="D179" s="1">
        <v>0</v>
      </c>
      <c r="E179" s="1">
        <v>0</v>
      </c>
      <c r="F179" s="41">
        <f t="shared" si="13"/>
        <v>0</v>
      </c>
      <c r="G179" s="22">
        <f>MMULT($I$1,1/$F$183)*F179</f>
        <v>0</v>
      </c>
      <c r="H179" s="45">
        <f t="shared" si="15"/>
        <v>0</v>
      </c>
      <c r="I179" s="42">
        <f t="shared" si="16"/>
        <v>0</v>
      </c>
      <c r="J179" s="30">
        <f t="shared" si="18"/>
        <v>0</v>
      </c>
      <c r="K179" s="216"/>
      <c r="L179" s="27">
        <f t="shared" si="17"/>
        <v>0</v>
      </c>
    </row>
    <row r="180" spans="1:12" x14ac:dyDescent="0.45">
      <c r="A180" s="293"/>
      <c r="B180" s="5" t="s">
        <v>11</v>
      </c>
      <c r="C180" s="2">
        <v>502</v>
      </c>
      <c r="D180" s="1">
        <v>0</v>
      </c>
      <c r="E180" s="1">
        <v>0</v>
      </c>
      <c r="F180" s="41">
        <f t="shared" si="13"/>
        <v>0</v>
      </c>
      <c r="G180" s="22">
        <f>MMULT($G$1,1/$F$183)*F180</f>
        <v>0</v>
      </c>
      <c r="H180" s="45">
        <f t="shared" si="15"/>
        <v>0</v>
      </c>
      <c r="I180" s="42">
        <f t="shared" si="16"/>
        <v>0</v>
      </c>
      <c r="J180" s="30">
        <f t="shared" si="18"/>
        <v>0</v>
      </c>
      <c r="K180" s="216"/>
      <c r="L180" s="27">
        <f t="shared" si="17"/>
        <v>0</v>
      </c>
    </row>
    <row r="181" spans="1:12" x14ac:dyDescent="0.45">
      <c r="A181" s="293"/>
      <c r="B181" s="5" t="s">
        <v>11</v>
      </c>
      <c r="C181" s="2">
        <v>503</v>
      </c>
      <c r="D181" s="1">
        <v>0</v>
      </c>
      <c r="E181" s="1">
        <v>0</v>
      </c>
      <c r="F181" s="41">
        <f t="shared" si="13"/>
        <v>0</v>
      </c>
      <c r="G181" s="22">
        <f t="shared" si="14"/>
        <v>0</v>
      </c>
      <c r="H181" s="45">
        <f t="shared" si="15"/>
        <v>0</v>
      </c>
      <c r="I181" s="42">
        <f t="shared" si="16"/>
        <v>0</v>
      </c>
      <c r="J181" s="30">
        <f t="shared" si="18"/>
        <v>0</v>
      </c>
      <c r="K181" s="216"/>
      <c r="L181" s="27">
        <f t="shared" si="17"/>
        <v>0</v>
      </c>
    </row>
    <row r="182" spans="1:12" x14ac:dyDescent="0.45">
      <c r="A182" s="293"/>
      <c r="B182" s="5" t="s">
        <v>11</v>
      </c>
      <c r="C182" s="2">
        <v>504</v>
      </c>
      <c r="D182" s="1">
        <v>0</v>
      </c>
      <c r="E182" s="1">
        <v>0</v>
      </c>
      <c r="F182" s="41">
        <f>(E182-D182)*$N$1</f>
        <v>0</v>
      </c>
      <c r="G182" s="22">
        <f>MMULT($G$1,1/$F$183)*F182</f>
        <v>0</v>
      </c>
      <c r="H182" s="45">
        <f t="shared" si="15"/>
        <v>0</v>
      </c>
      <c r="I182" s="42">
        <f t="shared" si="16"/>
        <v>0</v>
      </c>
      <c r="J182" s="30">
        <f t="shared" si="18"/>
        <v>0</v>
      </c>
      <c r="K182" s="216"/>
      <c r="L182" s="27">
        <f t="shared" si="17"/>
        <v>0</v>
      </c>
    </row>
    <row r="183" spans="1:12" ht="15" customHeight="1" x14ac:dyDescent="0.45">
      <c r="F183" s="213">
        <f>SUM(F3:F182)</f>
        <v>-1E-4</v>
      </c>
      <c r="G183" s="20">
        <f>SUM(G3:G182)</f>
        <v>-3.8702317290552579E-4</v>
      </c>
      <c r="H183" s="45">
        <f t="shared" si="15"/>
        <v>0</v>
      </c>
      <c r="I183" s="20">
        <f>SUM(G183,H183)</f>
        <v>-3.8702317290552579E-4</v>
      </c>
      <c r="L183" s="165" t="s">
        <v>12</v>
      </c>
    </row>
    <row r="184" spans="1:12" ht="15" customHeight="1" x14ac:dyDescent="0.45">
      <c r="F184" t="s">
        <v>12</v>
      </c>
    </row>
    <row r="185" spans="1:12" ht="15" customHeight="1" x14ac:dyDescent="0.45"/>
    <row r="186" spans="1:12" ht="18" x14ac:dyDescent="0.55000000000000004">
      <c r="D186" s="295" t="s">
        <v>274</v>
      </c>
      <c r="E186" s="295"/>
      <c r="F186" s="295"/>
    </row>
    <row r="187" spans="1:12" ht="15" customHeight="1" x14ac:dyDescent="0.45">
      <c r="D187" s="54" t="s">
        <v>72</v>
      </c>
      <c r="E187" s="153" t="s">
        <v>275</v>
      </c>
      <c r="F187" s="54" t="s">
        <v>69</v>
      </c>
    </row>
    <row r="188" spans="1:12" ht="15" customHeight="1" x14ac:dyDescent="0.45">
      <c r="D188" s="46">
        <v>6244656</v>
      </c>
      <c r="E188" s="87">
        <v>2487</v>
      </c>
      <c r="F188" s="93">
        <v>642</v>
      </c>
      <c r="G188" s="92">
        <f>MMULT(E188,1/F188)</f>
        <v>3.8738317757009346</v>
      </c>
      <c r="H188" s="20"/>
    </row>
    <row r="189" spans="1:12" ht="15" customHeight="1" thickBot="1" x14ac:dyDescent="0.5">
      <c r="D189" s="46">
        <v>6244619</v>
      </c>
      <c r="E189" s="88">
        <v>6197.8</v>
      </c>
      <c r="F189" s="94">
        <v>1602</v>
      </c>
      <c r="G189" s="92">
        <f>MMULT(E189,1/F189)</f>
        <v>3.868789013732834</v>
      </c>
      <c r="H189" s="156"/>
    </row>
    <row r="190" spans="1:12" ht="15" customHeight="1" thickBot="1" x14ac:dyDescent="0.5">
      <c r="D190" s="6" t="s">
        <v>33</v>
      </c>
      <c r="E190" s="48">
        <f>SUM(E188:E189)</f>
        <v>8684.7999999999993</v>
      </c>
      <c r="F190" s="95">
        <f>SUM(F188:F189)</f>
        <v>2244</v>
      </c>
      <c r="G190" s="92" t="s">
        <v>12</v>
      </c>
      <c r="H190" s="61"/>
    </row>
    <row r="191" spans="1:12" ht="15" customHeight="1" x14ac:dyDescent="0.45">
      <c r="E191" s="6" t="s">
        <v>283</v>
      </c>
      <c r="H191" s="61"/>
    </row>
    <row r="192" spans="1:12" ht="15" customHeight="1" x14ac:dyDescent="0.45">
      <c r="D192" s="290" t="s">
        <v>69</v>
      </c>
      <c r="E192" s="290"/>
      <c r="F192" s="49">
        <f>SUM(F190)</f>
        <v>2244</v>
      </c>
      <c r="G192" s="160">
        <f>SUM(I192)</f>
        <v>3.8702317290552579</v>
      </c>
      <c r="H192" s="159" t="s">
        <v>12</v>
      </c>
      <c r="I192" s="161" cm="1">
        <f t="array" ref="I192">MMULT(E190,1/F190)</f>
        <v>3.8702317290552579</v>
      </c>
    </row>
    <row r="193" spans="4:9" ht="15" customHeight="1" x14ac:dyDescent="0.45">
      <c r="D193" s="291" t="s">
        <v>271</v>
      </c>
      <c r="E193" s="292"/>
      <c r="F193" s="49">
        <f>SUM(F183)</f>
        <v>-1E-4</v>
      </c>
      <c r="G193" s="27">
        <f>MMULT(F193,G192)</f>
        <v>-3.8702317290552579E-4</v>
      </c>
      <c r="H193" s="61"/>
    </row>
    <row r="194" spans="4:9" ht="15" customHeight="1" thickBot="1" x14ac:dyDescent="0.5">
      <c r="D194" s="291" t="s">
        <v>270</v>
      </c>
      <c r="E194" s="292"/>
      <c r="F194" s="49">
        <f>SUM(F192,-F193)</f>
        <v>2244.0001000000002</v>
      </c>
      <c r="G194" s="162">
        <f>MMULT(F194,G192)</f>
        <v>8684.8003870231732</v>
      </c>
      <c r="H194" s="61"/>
    </row>
    <row r="195" spans="4:9" ht="15" customHeight="1" thickBot="1" x14ac:dyDescent="0.5">
      <c r="F195" s="7"/>
      <c r="G195" s="48">
        <f>SUM(G193:G194)</f>
        <v>8684.8000000000011</v>
      </c>
      <c r="I195" s="256" t="s">
        <v>12</v>
      </c>
    </row>
    <row r="196" spans="4:9" ht="15" customHeight="1" x14ac:dyDescent="0.45">
      <c r="F196" s="7"/>
    </row>
    <row r="197" spans="4:9" ht="15" customHeight="1" x14ac:dyDescent="0.45">
      <c r="F197" s="7"/>
    </row>
    <row r="198" spans="4:9" ht="15" customHeight="1" x14ac:dyDescent="0.45">
      <c r="D198" t="s">
        <v>70</v>
      </c>
      <c r="F198" s="20">
        <f>MAX(F3:F182)</f>
        <v>0</v>
      </c>
      <c r="G198" s="20">
        <f>MAX(I3:I182)</f>
        <v>0</v>
      </c>
    </row>
    <row r="199" spans="4:9" ht="15" customHeight="1" x14ac:dyDescent="0.45">
      <c r="D199" t="s">
        <v>71</v>
      </c>
      <c r="F199" s="20">
        <f>MIN(F3:F182)</f>
        <v>-1E-4</v>
      </c>
      <c r="G199" s="20">
        <f>MIN(I3:I182)</f>
        <v>-3.8702317290552579E-4</v>
      </c>
    </row>
    <row r="200" spans="4:9" ht="15" customHeight="1" x14ac:dyDescent="0.45">
      <c r="D200" t="s">
        <v>265</v>
      </c>
      <c r="F200" s="92">
        <f>AVERAGE(F3:F182)</f>
        <v>-5.5555555555555562E-7</v>
      </c>
      <c r="G200" s="92">
        <f>AVERAGE(G3:G182)</f>
        <v>-2.1501287383640321E-6</v>
      </c>
    </row>
    <row r="201" spans="4:9" ht="15" customHeight="1" x14ac:dyDescent="0.45">
      <c r="D201" t="s">
        <v>273</v>
      </c>
      <c r="F201" s="92">
        <f>AVERAGE(F199,F198)</f>
        <v>-5.0000000000000002E-5</v>
      </c>
      <c r="G201" t="s">
        <v>12</v>
      </c>
    </row>
    <row r="202" spans="4:9" ht="15.75" customHeight="1" x14ac:dyDescent="0.45"/>
    <row r="203" spans="4:9" ht="15" customHeight="1" x14ac:dyDescent="0.45"/>
    <row r="204" spans="4:9" ht="15" customHeight="1" x14ac:dyDescent="0.45"/>
    <row r="205" spans="4:9" ht="15" customHeight="1" x14ac:dyDescent="0.45"/>
    <row r="206" spans="4:9" ht="15" customHeight="1" x14ac:dyDescent="0.45"/>
    <row r="207" spans="4:9" ht="15" customHeight="1" x14ac:dyDescent="0.45"/>
    <row r="208" spans="4:9" ht="15" customHeight="1" x14ac:dyDescent="0.45"/>
    <row r="209" ht="15" customHeight="1" x14ac:dyDescent="0.45"/>
    <row r="210" ht="15" customHeight="1" x14ac:dyDescent="0.45"/>
    <row r="211" ht="15" customHeight="1" x14ac:dyDescent="0.45"/>
    <row r="212" ht="15" customHeight="1" x14ac:dyDescent="0.45"/>
    <row r="213" ht="15" customHeight="1" x14ac:dyDescent="0.45"/>
    <row r="214" ht="15" customHeight="1" x14ac:dyDescent="0.45"/>
    <row r="215" ht="15" customHeight="1" x14ac:dyDescent="0.45"/>
    <row r="216" ht="15" customHeight="1" x14ac:dyDescent="0.45"/>
    <row r="217" ht="15" customHeight="1" x14ac:dyDescent="0.45"/>
    <row r="218" ht="15" customHeight="1" x14ac:dyDescent="0.45"/>
    <row r="219" ht="15" customHeight="1" x14ac:dyDescent="0.45"/>
    <row r="220" ht="15" customHeight="1" x14ac:dyDescent="0.45"/>
    <row r="221" ht="15" customHeight="1" x14ac:dyDescent="0.45"/>
    <row r="222" ht="15.75" customHeight="1" x14ac:dyDescent="0.45"/>
  </sheetData>
  <mergeCells count="15">
    <mergeCell ref="D192:E192"/>
    <mergeCell ref="D193:E193"/>
    <mergeCell ref="D194:E194"/>
    <mergeCell ref="A83:A102"/>
    <mergeCell ref="A103:A122"/>
    <mergeCell ref="A123:A142"/>
    <mergeCell ref="A143:A162"/>
    <mergeCell ref="A163:A182"/>
    <mergeCell ref="D186:F186"/>
    <mergeCell ref="A63:A82"/>
    <mergeCell ref="D1:E1"/>
    <mergeCell ref="I1:J1"/>
    <mergeCell ref="A3:A22"/>
    <mergeCell ref="A23:A42"/>
    <mergeCell ref="A43:A62"/>
  </mergeCells>
  <pageMargins left="0.7" right="0.7" top="0.75" bottom="0.75" header="0.3" footer="0.3"/>
  <pageSetup paperSize="9" orientation="portrait" horizontalDpi="4294967293" verticalDpi="4294967293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B9115-0C58-4BC5-846D-37EED66316C6}">
  <dimension ref="A1:O222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4.25" x14ac:dyDescent="0.45"/>
  <cols>
    <col min="1" max="1" width="4.1328125" customWidth="1"/>
    <col min="2" max="2" width="5.3984375" style="6" bestFit="1" customWidth="1"/>
    <col min="3" max="3" width="6.265625" bestFit="1" customWidth="1"/>
    <col min="4" max="5" width="10" customWidth="1"/>
    <col min="6" max="6" width="11.1328125" customWidth="1"/>
    <col min="7" max="7" width="12.59765625" customWidth="1"/>
    <col min="8" max="8" width="13.3984375" customWidth="1"/>
    <col min="9" max="9" width="12.86328125" style="20" bestFit="1" customWidth="1"/>
    <col min="10" max="10" width="12.86328125" customWidth="1"/>
    <col min="11" max="11" width="7.73046875" bestFit="1" customWidth="1"/>
    <col min="12" max="12" width="13.265625" customWidth="1"/>
  </cols>
  <sheetData>
    <row r="1" spans="1:15" ht="21" customHeight="1" x14ac:dyDescent="0.45">
      <c r="D1" s="296" t="s">
        <v>280</v>
      </c>
      <c r="E1" s="296"/>
      <c r="F1" s="53" t="s">
        <v>2</v>
      </c>
      <c r="G1" s="27">
        <f>SUM(E190)</f>
        <v>0</v>
      </c>
      <c r="H1" s="27">
        <v>0</v>
      </c>
      <c r="I1" s="297">
        <f>SUM(G1:H1)</f>
        <v>0</v>
      </c>
      <c r="J1" s="298"/>
      <c r="K1" s="4" t="s">
        <v>12</v>
      </c>
      <c r="L1" s="4"/>
      <c r="N1">
        <v>1E-3</v>
      </c>
    </row>
    <row r="2" spans="1:15" ht="46.5" customHeight="1" x14ac:dyDescent="0.45">
      <c r="B2" s="43" t="s">
        <v>0</v>
      </c>
      <c r="C2" s="44" t="s">
        <v>1</v>
      </c>
      <c r="D2" s="3">
        <v>44084</v>
      </c>
      <c r="E2" s="3">
        <v>44114</v>
      </c>
      <c r="F2" s="50" t="s">
        <v>68</v>
      </c>
      <c r="G2" s="51" t="s">
        <v>276</v>
      </c>
      <c r="H2" s="52" t="s">
        <v>277</v>
      </c>
      <c r="I2" s="21" t="s">
        <v>278</v>
      </c>
      <c r="J2" s="28" t="s">
        <v>335</v>
      </c>
      <c r="K2" s="28" t="s">
        <v>266</v>
      </c>
      <c r="L2" s="28" t="s">
        <v>279</v>
      </c>
      <c r="N2" t="s">
        <v>12</v>
      </c>
    </row>
    <row r="3" spans="1:15" ht="15" customHeight="1" x14ac:dyDescent="0.45">
      <c r="A3" s="293"/>
      <c r="B3" s="5" t="s">
        <v>3</v>
      </c>
      <c r="C3" s="2">
        <v>101</v>
      </c>
      <c r="D3" s="1">
        <v>0.1</v>
      </c>
      <c r="E3" s="1">
        <v>0</v>
      </c>
      <c r="F3" s="41">
        <f>(E3-D3)*$N$1</f>
        <v>-1E-4</v>
      </c>
      <c r="G3" s="22">
        <f>MMULT($I$1,1/$F$183)*F3</f>
        <v>0</v>
      </c>
      <c r="H3" s="45">
        <f>MMULT($H$1,1/180)</f>
        <v>0</v>
      </c>
      <c r="I3" s="42">
        <f>SUM(G3,H3)</f>
        <v>0</v>
      </c>
      <c r="J3" s="30">
        <v>0</v>
      </c>
      <c r="K3" s="216"/>
      <c r="L3" s="27">
        <f>SUM(I3,J3,K3)</f>
        <v>0</v>
      </c>
      <c r="N3" t="s">
        <v>12</v>
      </c>
    </row>
    <row r="4" spans="1:15" ht="15" customHeight="1" x14ac:dyDescent="0.45">
      <c r="A4" s="293"/>
      <c r="B4" s="5" t="s">
        <v>3</v>
      </c>
      <c r="C4" s="2">
        <v>102</v>
      </c>
      <c r="D4" s="1">
        <v>0</v>
      </c>
      <c r="E4" s="1">
        <v>0</v>
      </c>
      <c r="F4" s="41">
        <f t="shared" ref="F4:F67" si="0">(E4-D4)*$N$1</f>
        <v>0</v>
      </c>
      <c r="G4" s="22">
        <f>MMULT($I$1,1/$F$183)*F4</f>
        <v>0</v>
      </c>
      <c r="H4" s="45">
        <f t="shared" ref="H4:H67" si="1">MMULT($H$1,1/180)</f>
        <v>0</v>
      </c>
      <c r="I4" s="42">
        <f t="shared" ref="I4:I67" si="2">SUM(G4,H4)</f>
        <v>0</v>
      </c>
      <c r="J4" s="30">
        <f>SUM($J$3)</f>
        <v>0</v>
      </c>
      <c r="K4" s="216"/>
      <c r="L4" s="27">
        <f t="shared" ref="L4:L67" si="3">SUM(I4,J4,K4)</f>
        <v>0</v>
      </c>
      <c r="N4" t="s">
        <v>12</v>
      </c>
    </row>
    <row r="5" spans="1:15" ht="15" customHeight="1" x14ac:dyDescent="0.45">
      <c r="A5" s="293"/>
      <c r="B5" s="5" t="s">
        <v>3</v>
      </c>
      <c r="C5" s="2">
        <v>103</v>
      </c>
      <c r="D5" s="1">
        <v>0</v>
      </c>
      <c r="E5" s="1">
        <v>0</v>
      </c>
      <c r="F5" s="41">
        <f t="shared" si="0"/>
        <v>0</v>
      </c>
      <c r="G5" s="22">
        <f t="shared" ref="G5:G68" si="4">MMULT($I$1,1/$F$183)*F5</f>
        <v>0</v>
      </c>
      <c r="H5" s="45">
        <f t="shared" si="1"/>
        <v>0</v>
      </c>
      <c r="I5" s="42">
        <f t="shared" si="2"/>
        <v>0</v>
      </c>
      <c r="J5" s="30">
        <f t="shared" ref="J5:J68" si="5">SUM($J$3)</f>
        <v>0</v>
      </c>
      <c r="K5" s="216"/>
      <c r="L5" s="27">
        <f t="shared" si="3"/>
        <v>0</v>
      </c>
      <c r="N5" t="s">
        <v>12</v>
      </c>
    </row>
    <row r="6" spans="1:15" ht="15" customHeight="1" x14ac:dyDescent="0.45">
      <c r="A6" s="293"/>
      <c r="B6" s="5" t="s">
        <v>3</v>
      </c>
      <c r="C6" s="2">
        <v>104</v>
      </c>
      <c r="D6" s="1">
        <v>0</v>
      </c>
      <c r="E6" s="1">
        <v>0</v>
      </c>
      <c r="F6" s="41">
        <f t="shared" si="0"/>
        <v>0</v>
      </c>
      <c r="G6" s="22">
        <f t="shared" si="4"/>
        <v>0</v>
      </c>
      <c r="H6" s="45">
        <f t="shared" si="1"/>
        <v>0</v>
      </c>
      <c r="I6" s="42">
        <f t="shared" si="2"/>
        <v>0</v>
      </c>
      <c r="J6" s="30">
        <f t="shared" si="5"/>
        <v>0</v>
      </c>
      <c r="K6" s="216"/>
      <c r="L6" s="27">
        <f t="shared" si="3"/>
        <v>0</v>
      </c>
      <c r="N6" t="s">
        <v>12</v>
      </c>
      <c r="O6" t="s">
        <v>12</v>
      </c>
    </row>
    <row r="7" spans="1:15" ht="15" customHeight="1" x14ac:dyDescent="0.45">
      <c r="A7" s="293"/>
      <c r="B7" s="5" t="s">
        <v>3</v>
      </c>
      <c r="C7" s="2">
        <v>201</v>
      </c>
      <c r="D7" s="1">
        <v>0</v>
      </c>
      <c r="E7" s="1">
        <v>0</v>
      </c>
      <c r="F7" s="41">
        <f t="shared" si="0"/>
        <v>0</v>
      </c>
      <c r="G7" s="22">
        <f t="shared" si="4"/>
        <v>0</v>
      </c>
      <c r="H7" s="45">
        <f t="shared" si="1"/>
        <v>0</v>
      </c>
      <c r="I7" s="42">
        <f t="shared" si="2"/>
        <v>0</v>
      </c>
      <c r="J7" s="30">
        <f t="shared" si="5"/>
        <v>0</v>
      </c>
      <c r="K7" s="216"/>
      <c r="L7" s="27">
        <f t="shared" si="3"/>
        <v>0</v>
      </c>
      <c r="N7" t="s">
        <v>12</v>
      </c>
    </row>
    <row r="8" spans="1:15" ht="15" customHeight="1" x14ac:dyDescent="0.45">
      <c r="A8" s="293"/>
      <c r="B8" s="5" t="s">
        <v>3</v>
      </c>
      <c r="C8" s="2">
        <v>202</v>
      </c>
      <c r="D8" s="1">
        <v>0</v>
      </c>
      <c r="E8" s="1">
        <v>0</v>
      </c>
      <c r="F8" s="41">
        <f t="shared" si="0"/>
        <v>0</v>
      </c>
      <c r="G8" s="22">
        <f t="shared" si="4"/>
        <v>0</v>
      </c>
      <c r="H8" s="45">
        <f t="shared" si="1"/>
        <v>0</v>
      </c>
      <c r="I8" s="42">
        <f t="shared" si="2"/>
        <v>0</v>
      </c>
      <c r="J8" s="30">
        <f t="shared" si="5"/>
        <v>0</v>
      </c>
      <c r="K8" s="216"/>
      <c r="L8" s="27">
        <f t="shared" si="3"/>
        <v>0</v>
      </c>
      <c r="N8" t="s">
        <v>12</v>
      </c>
    </row>
    <row r="9" spans="1:15" ht="15" customHeight="1" x14ac:dyDescent="0.45">
      <c r="A9" s="293"/>
      <c r="B9" s="5" t="s">
        <v>3</v>
      </c>
      <c r="C9" s="2">
        <v>203</v>
      </c>
      <c r="D9" s="1">
        <v>0</v>
      </c>
      <c r="E9" s="1">
        <v>0</v>
      </c>
      <c r="F9" s="41">
        <f t="shared" si="0"/>
        <v>0</v>
      </c>
      <c r="G9" s="22">
        <f t="shared" si="4"/>
        <v>0</v>
      </c>
      <c r="H9" s="45">
        <f t="shared" si="1"/>
        <v>0</v>
      </c>
      <c r="I9" s="42">
        <f t="shared" si="2"/>
        <v>0</v>
      </c>
      <c r="J9" s="30">
        <f t="shared" si="5"/>
        <v>0</v>
      </c>
      <c r="K9" s="216"/>
      <c r="L9" s="27">
        <f t="shared" si="3"/>
        <v>0</v>
      </c>
      <c r="N9" t="s">
        <v>12</v>
      </c>
    </row>
    <row r="10" spans="1:15" ht="15" customHeight="1" x14ac:dyDescent="0.45">
      <c r="A10" s="293"/>
      <c r="B10" s="5" t="s">
        <v>3</v>
      </c>
      <c r="C10" s="2">
        <v>204</v>
      </c>
      <c r="D10" s="1">
        <v>0</v>
      </c>
      <c r="E10" s="1">
        <v>0</v>
      </c>
      <c r="F10" s="41">
        <f t="shared" si="0"/>
        <v>0</v>
      </c>
      <c r="G10" s="22">
        <f t="shared" si="4"/>
        <v>0</v>
      </c>
      <c r="H10" s="45">
        <f t="shared" si="1"/>
        <v>0</v>
      </c>
      <c r="I10" s="42">
        <f t="shared" si="2"/>
        <v>0</v>
      </c>
      <c r="J10" s="30">
        <f t="shared" si="5"/>
        <v>0</v>
      </c>
      <c r="K10" s="216"/>
      <c r="L10" s="27">
        <f t="shared" si="3"/>
        <v>0</v>
      </c>
      <c r="N10" t="s">
        <v>12</v>
      </c>
    </row>
    <row r="11" spans="1:15" ht="15" customHeight="1" x14ac:dyDescent="0.45">
      <c r="A11" s="293"/>
      <c r="B11" s="5" t="s">
        <v>3</v>
      </c>
      <c r="C11" s="2">
        <v>301</v>
      </c>
      <c r="D11" s="1">
        <v>0</v>
      </c>
      <c r="E11" s="1">
        <v>0</v>
      </c>
      <c r="F11" s="41">
        <f t="shared" si="0"/>
        <v>0</v>
      </c>
      <c r="G11" s="22">
        <f t="shared" si="4"/>
        <v>0</v>
      </c>
      <c r="H11" s="45">
        <f t="shared" si="1"/>
        <v>0</v>
      </c>
      <c r="I11" s="42">
        <f t="shared" si="2"/>
        <v>0</v>
      </c>
      <c r="J11" s="30">
        <f t="shared" si="5"/>
        <v>0</v>
      </c>
      <c r="K11" s="216"/>
      <c r="L11" s="27">
        <f t="shared" si="3"/>
        <v>0</v>
      </c>
      <c r="N11" t="s">
        <v>12</v>
      </c>
    </row>
    <row r="12" spans="1:15" ht="15" customHeight="1" x14ac:dyDescent="0.45">
      <c r="A12" s="293"/>
      <c r="B12" s="5" t="s">
        <v>3</v>
      </c>
      <c r="C12" s="2">
        <v>302</v>
      </c>
      <c r="D12" s="1">
        <v>0</v>
      </c>
      <c r="E12" s="1">
        <v>0</v>
      </c>
      <c r="F12" s="41">
        <f t="shared" si="0"/>
        <v>0</v>
      </c>
      <c r="G12" s="22">
        <f t="shared" si="4"/>
        <v>0</v>
      </c>
      <c r="H12" s="45">
        <f t="shared" si="1"/>
        <v>0</v>
      </c>
      <c r="I12" s="42">
        <f t="shared" si="2"/>
        <v>0</v>
      </c>
      <c r="J12" s="30">
        <f t="shared" si="5"/>
        <v>0</v>
      </c>
      <c r="K12" s="216"/>
      <c r="L12" s="27">
        <f t="shared" si="3"/>
        <v>0</v>
      </c>
      <c r="N12" t="s">
        <v>12</v>
      </c>
    </row>
    <row r="13" spans="1:15" ht="15" customHeight="1" x14ac:dyDescent="0.45">
      <c r="A13" s="293"/>
      <c r="B13" s="5" t="s">
        <v>3</v>
      </c>
      <c r="C13" s="2">
        <v>303</v>
      </c>
      <c r="D13" s="1">
        <v>0</v>
      </c>
      <c r="E13" s="1">
        <v>0</v>
      </c>
      <c r="F13" s="41">
        <f t="shared" si="0"/>
        <v>0</v>
      </c>
      <c r="G13" s="22">
        <f t="shared" si="4"/>
        <v>0</v>
      </c>
      <c r="H13" s="45">
        <f t="shared" si="1"/>
        <v>0</v>
      </c>
      <c r="I13" s="42">
        <f t="shared" si="2"/>
        <v>0</v>
      </c>
      <c r="J13" s="30">
        <f t="shared" si="5"/>
        <v>0</v>
      </c>
      <c r="K13" s="216"/>
      <c r="L13" s="27">
        <f t="shared" si="3"/>
        <v>0</v>
      </c>
      <c r="N13" t="s">
        <v>12</v>
      </c>
    </row>
    <row r="14" spans="1:15" ht="15" customHeight="1" x14ac:dyDescent="0.45">
      <c r="A14" s="293"/>
      <c r="B14" s="5" t="s">
        <v>3</v>
      </c>
      <c r="C14" s="2">
        <v>304</v>
      </c>
      <c r="D14" s="1">
        <v>0</v>
      </c>
      <c r="E14" s="1">
        <v>0</v>
      </c>
      <c r="F14" s="41">
        <f t="shared" si="0"/>
        <v>0</v>
      </c>
      <c r="G14" s="22">
        <f t="shared" si="4"/>
        <v>0</v>
      </c>
      <c r="H14" s="45">
        <f t="shared" si="1"/>
        <v>0</v>
      </c>
      <c r="I14" s="42">
        <f t="shared" si="2"/>
        <v>0</v>
      </c>
      <c r="J14" s="30">
        <f t="shared" si="5"/>
        <v>0</v>
      </c>
      <c r="K14" s="216"/>
      <c r="L14" s="27">
        <f t="shared" si="3"/>
        <v>0</v>
      </c>
      <c r="N14" t="s">
        <v>12</v>
      </c>
    </row>
    <row r="15" spans="1:15" ht="15" customHeight="1" x14ac:dyDescent="0.45">
      <c r="A15" s="293"/>
      <c r="B15" s="5" t="s">
        <v>3</v>
      </c>
      <c r="C15" s="2">
        <v>401</v>
      </c>
      <c r="D15" s="1">
        <v>0</v>
      </c>
      <c r="E15" s="1">
        <v>0</v>
      </c>
      <c r="F15" s="41">
        <f t="shared" si="0"/>
        <v>0</v>
      </c>
      <c r="G15" s="22">
        <f t="shared" si="4"/>
        <v>0</v>
      </c>
      <c r="H15" s="45">
        <f t="shared" si="1"/>
        <v>0</v>
      </c>
      <c r="I15" s="42">
        <f t="shared" si="2"/>
        <v>0</v>
      </c>
      <c r="J15" s="30">
        <f t="shared" si="5"/>
        <v>0</v>
      </c>
      <c r="K15" s="216"/>
      <c r="L15" s="27">
        <f t="shared" si="3"/>
        <v>0</v>
      </c>
      <c r="N15" t="s">
        <v>12</v>
      </c>
    </row>
    <row r="16" spans="1:15" ht="15" customHeight="1" x14ac:dyDescent="0.45">
      <c r="A16" s="293"/>
      <c r="B16" s="5" t="s">
        <v>3</v>
      </c>
      <c r="C16" s="2">
        <v>402</v>
      </c>
      <c r="D16" s="1">
        <v>0</v>
      </c>
      <c r="E16" s="1">
        <v>0</v>
      </c>
      <c r="F16" s="41">
        <f t="shared" si="0"/>
        <v>0</v>
      </c>
      <c r="G16" s="22">
        <f t="shared" si="4"/>
        <v>0</v>
      </c>
      <c r="H16" s="45">
        <f t="shared" si="1"/>
        <v>0</v>
      </c>
      <c r="I16" s="42">
        <f t="shared" si="2"/>
        <v>0</v>
      </c>
      <c r="J16" s="30">
        <f t="shared" si="5"/>
        <v>0</v>
      </c>
      <c r="K16" s="216"/>
      <c r="L16" s="27">
        <f t="shared" si="3"/>
        <v>0</v>
      </c>
    </row>
    <row r="17" spans="1:12" ht="15" customHeight="1" x14ac:dyDescent="0.45">
      <c r="A17" s="293"/>
      <c r="B17" s="5" t="s">
        <v>3</v>
      </c>
      <c r="C17" s="2">
        <v>403</v>
      </c>
      <c r="D17" s="1">
        <v>0</v>
      </c>
      <c r="E17" s="1">
        <v>0</v>
      </c>
      <c r="F17" s="41">
        <f t="shared" si="0"/>
        <v>0</v>
      </c>
      <c r="G17" s="22">
        <f t="shared" si="4"/>
        <v>0</v>
      </c>
      <c r="H17" s="45">
        <f t="shared" si="1"/>
        <v>0</v>
      </c>
      <c r="I17" s="42">
        <f t="shared" si="2"/>
        <v>0</v>
      </c>
      <c r="J17" s="30">
        <f t="shared" si="5"/>
        <v>0</v>
      </c>
      <c r="K17" s="216"/>
      <c r="L17" s="27">
        <f t="shared" si="3"/>
        <v>0</v>
      </c>
    </row>
    <row r="18" spans="1:12" ht="15" customHeight="1" x14ac:dyDescent="0.45">
      <c r="A18" s="293"/>
      <c r="B18" s="5" t="s">
        <v>3</v>
      </c>
      <c r="C18" s="2">
        <v>404</v>
      </c>
      <c r="D18" s="1">
        <v>0</v>
      </c>
      <c r="E18" s="1">
        <v>0</v>
      </c>
      <c r="F18" s="41">
        <f t="shared" si="0"/>
        <v>0</v>
      </c>
      <c r="G18" s="22">
        <f t="shared" si="4"/>
        <v>0</v>
      </c>
      <c r="H18" s="45">
        <f t="shared" si="1"/>
        <v>0</v>
      </c>
      <c r="I18" s="42">
        <f t="shared" si="2"/>
        <v>0</v>
      </c>
      <c r="J18" s="30">
        <f t="shared" si="5"/>
        <v>0</v>
      </c>
      <c r="K18" s="216"/>
      <c r="L18" s="27">
        <f t="shared" si="3"/>
        <v>0</v>
      </c>
    </row>
    <row r="19" spans="1:12" ht="15" customHeight="1" x14ac:dyDescent="0.45">
      <c r="A19" s="293"/>
      <c r="B19" s="5" t="s">
        <v>3</v>
      </c>
      <c r="C19" s="2">
        <v>501</v>
      </c>
      <c r="D19" s="1">
        <v>0</v>
      </c>
      <c r="E19" s="1">
        <v>0</v>
      </c>
      <c r="F19" s="41">
        <f t="shared" si="0"/>
        <v>0</v>
      </c>
      <c r="G19" s="22">
        <f t="shared" si="4"/>
        <v>0</v>
      </c>
      <c r="H19" s="45">
        <f t="shared" si="1"/>
        <v>0</v>
      </c>
      <c r="I19" s="42">
        <f t="shared" si="2"/>
        <v>0</v>
      </c>
      <c r="J19" s="30">
        <f t="shared" si="5"/>
        <v>0</v>
      </c>
      <c r="K19" s="216"/>
      <c r="L19" s="27">
        <f t="shared" si="3"/>
        <v>0</v>
      </c>
    </row>
    <row r="20" spans="1:12" ht="15" customHeight="1" x14ac:dyDescent="0.45">
      <c r="A20" s="293"/>
      <c r="B20" s="5" t="s">
        <v>3</v>
      </c>
      <c r="C20" s="2">
        <v>502</v>
      </c>
      <c r="D20" s="1">
        <v>0</v>
      </c>
      <c r="E20" s="1">
        <v>0</v>
      </c>
      <c r="F20" s="41">
        <f t="shared" si="0"/>
        <v>0</v>
      </c>
      <c r="G20" s="22">
        <f t="shared" si="4"/>
        <v>0</v>
      </c>
      <c r="H20" s="45">
        <f t="shared" si="1"/>
        <v>0</v>
      </c>
      <c r="I20" s="42">
        <f t="shared" si="2"/>
        <v>0</v>
      </c>
      <c r="J20" s="30">
        <f t="shared" si="5"/>
        <v>0</v>
      </c>
      <c r="K20" s="216"/>
      <c r="L20" s="27">
        <f t="shared" si="3"/>
        <v>0</v>
      </c>
    </row>
    <row r="21" spans="1:12" ht="15" customHeight="1" x14ac:dyDescent="0.45">
      <c r="A21" s="293"/>
      <c r="B21" s="5" t="s">
        <v>3</v>
      </c>
      <c r="C21" s="2">
        <v>503</v>
      </c>
      <c r="D21" s="1">
        <v>0</v>
      </c>
      <c r="E21" s="1">
        <v>0</v>
      </c>
      <c r="F21" s="41">
        <f t="shared" si="0"/>
        <v>0</v>
      </c>
      <c r="G21" s="22">
        <f t="shared" si="4"/>
        <v>0</v>
      </c>
      <c r="H21" s="45">
        <f t="shared" si="1"/>
        <v>0</v>
      </c>
      <c r="I21" s="42">
        <f t="shared" si="2"/>
        <v>0</v>
      </c>
      <c r="J21" s="30">
        <f t="shared" si="5"/>
        <v>0</v>
      </c>
      <c r="K21" s="216"/>
      <c r="L21" s="27">
        <f t="shared" si="3"/>
        <v>0</v>
      </c>
    </row>
    <row r="22" spans="1:12" ht="15.75" customHeight="1" x14ac:dyDescent="0.45">
      <c r="A22" s="293"/>
      <c r="B22" s="5" t="s">
        <v>3</v>
      </c>
      <c r="C22" s="2">
        <v>504</v>
      </c>
      <c r="D22" s="1">
        <v>0</v>
      </c>
      <c r="E22" s="1">
        <v>0</v>
      </c>
      <c r="F22" s="41">
        <f t="shared" si="0"/>
        <v>0</v>
      </c>
      <c r="G22" s="22">
        <f t="shared" si="4"/>
        <v>0</v>
      </c>
      <c r="H22" s="45">
        <f t="shared" si="1"/>
        <v>0</v>
      </c>
      <c r="I22" s="42">
        <f t="shared" si="2"/>
        <v>0</v>
      </c>
      <c r="J22" s="30">
        <f t="shared" si="5"/>
        <v>0</v>
      </c>
      <c r="K22" s="216"/>
      <c r="L22" s="27">
        <f t="shared" si="3"/>
        <v>0</v>
      </c>
    </row>
    <row r="23" spans="1:12" ht="15" customHeight="1" x14ac:dyDescent="0.45">
      <c r="A23" s="294"/>
      <c r="B23" s="5" t="s">
        <v>4</v>
      </c>
      <c r="C23" s="2">
        <v>101</v>
      </c>
      <c r="D23" s="1">
        <v>0</v>
      </c>
      <c r="E23" s="1">
        <v>0</v>
      </c>
      <c r="F23" s="41">
        <f>(E23-D23)*0.01</f>
        <v>0</v>
      </c>
      <c r="G23" s="22">
        <f t="shared" si="4"/>
        <v>0</v>
      </c>
      <c r="H23" s="45">
        <f t="shared" si="1"/>
        <v>0</v>
      </c>
      <c r="I23" s="42">
        <f t="shared" si="2"/>
        <v>0</v>
      </c>
      <c r="J23" s="30">
        <f t="shared" si="5"/>
        <v>0</v>
      </c>
      <c r="K23" s="216"/>
      <c r="L23" s="27">
        <f t="shared" si="3"/>
        <v>0</v>
      </c>
    </row>
    <row r="24" spans="1:12" ht="15" customHeight="1" x14ac:dyDescent="0.45">
      <c r="A24" s="294"/>
      <c r="B24" s="5" t="s">
        <v>4</v>
      </c>
      <c r="C24" s="2">
        <v>102</v>
      </c>
      <c r="D24" s="1">
        <v>0</v>
      </c>
      <c r="E24" s="1">
        <v>0</v>
      </c>
      <c r="F24" s="41">
        <f t="shared" si="0"/>
        <v>0</v>
      </c>
      <c r="G24" s="22">
        <f t="shared" si="4"/>
        <v>0</v>
      </c>
      <c r="H24" s="45">
        <f t="shared" si="1"/>
        <v>0</v>
      </c>
      <c r="I24" s="42">
        <f t="shared" si="2"/>
        <v>0</v>
      </c>
      <c r="J24" s="30">
        <f t="shared" si="5"/>
        <v>0</v>
      </c>
      <c r="K24" s="216"/>
      <c r="L24" s="27">
        <f t="shared" si="3"/>
        <v>0</v>
      </c>
    </row>
    <row r="25" spans="1:12" ht="15" customHeight="1" x14ac:dyDescent="0.45">
      <c r="A25" s="294"/>
      <c r="B25" s="5" t="s">
        <v>4</v>
      </c>
      <c r="C25" s="2">
        <v>103</v>
      </c>
      <c r="D25" s="1">
        <v>0</v>
      </c>
      <c r="E25" s="1">
        <v>0</v>
      </c>
      <c r="F25" s="41">
        <f t="shared" si="0"/>
        <v>0</v>
      </c>
      <c r="G25" s="22">
        <f t="shared" si="4"/>
        <v>0</v>
      </c>
      <c r="H25" s="45">
        <f t="shared" si="1"/>
        <v>0</v>
      </c>
      <c r="I25" s="42">
        <f t="shared" si="2"/>
        <v>0</v>
      </c>
      <c r="J25" s="30">
        <f t="shared" si="5"/>
        <v>0</v>
      </c>
      <c r="K25" s="216"/>
      <c r="L25" s="27">
        <f t="shared" si="3"/>
        <v>0</v>
      </c>
    </row>
    <row r="26" spans="1:12" ht="15" customHeight="1" x14ac:dyDescent="0.45">
      <c r="A26" s="294"/>
      <c r="B26" s="5" t="s">
        <v>4</v>
      </c>
      <c r="C26" s="2">
        <v>104</v>
      </c>
      <c r="D26" s="1">
        <v>0</v>
      </c>
      <c r="E26" s="1">
        <v>0</v>
      </c>
      <c r="F26" s="41">
        <f t="shared" si="0"/>
        <v>0</v>
      </c>
      <c r="G26" s="22">
        <f t="shared" si="4"/>
        <v>0</v>
      </c>
      <c r="H26" s="45">
        <f t="shared" si="1"/>
        <v>0</v>
      </c>
      <c r="I26" s="42">
        <f t="shared" si="2"/>
        <v>0</v>
      </c>
      <c r="J26" s="30">
        <f t="shared" si="5"/>
        <v>0</v>
      </c>
      <c r="K26" s="216"/>
      <c r="L26" s="27">
        <f t="shared" si="3"/>
        <v>0</v>
      </c>
    </row>
    <row r="27" spans="1:12" ht="15" customHeight="1" x14ac:dyDescent="0.45">
      <c r="A27" s="294"/>
      <c r="B27" s="5" t="s">
        <v>4</v>
      </c>
      <c r="C27" s="2">
        <v>201</v>
      </c>
      <c r="D27" s="1">
        <v>0</v>
      </c>
      <c r="E27" s="1">
        <v>0</v>
      </c>
      <c r="F27" s="41">
        <f t="shared" si="0"/>
        <v>0</v>
      </c>
      <c r="G27" s="22">
        <f t="shared" si="4"/>
        <v>0</v>
      </c>
      <c r="H27" s="45">
        <f t="shared" si="1"/>
        <v>0</v>
      </c>
      <c r="I27" s="42">
        <f t="shared" si="2"/>
        <v>0</v>
      </c>
      <c r="J27" s="30">
        <f t="shared" si="5"/>
        <v>0</v>
      </c>
      <c r="K27" s="216"/>
      <c r="L27" s="27">
        <f t="shared" si="3"/>
        <v>0</v>
      </c>
    </row>
    <row r="28" spans="1:12" ht="15" customHeight="1" x14ac:dyDescent="0.45">
      <c r="A28" s="294"/>
      <c r="B28" s="5" t="s">
        <v>4</v>
      </c>
      <c r="C28" s="2">
        <v>202</v>
      </c>
      <c r="D28" s="1">
        <v>0</v>
      </c>
      <c r="E28" s="1">
        <v>0</v>
      </c>
      <c r="F28" s="41">
        <f t="shared" si="0"/>
        <v>0</v>
      </c>
      <c r="G28" s="22">
        <f t="shared" si="4"/>
        <v>0</v>
      </c>
      <c r="H28" s="45">
        <f t="shared" si="1"/>
        <v>0</v>
      </c>
      <c r="I28" s="42">
        <f t="shared" si="2"/>
        <v>0</v>
      </c>
      <c r="J28" s="30">
        <f t="shared" si="5"/>
        <v>0</v>
      </c>
      <c r="K28" s="216"/>
      <c r="L28" s="27">
        <f t="shared" si="3"/>
        <v>0</v>
      </c>
    </row>
    <row r="29" spans="1:12" ht="15" customHeight="1" x14ac:dyDescent="0.45">
      <c r="A29" s="294"/>
      <c r="B29" s="5" t="s">
        <v>4</v>
      </c>
      <c r="C29" s="2">
        <v>203</v>
      </c>
      <c r="D29" s="1">
        <v>0</v>
      </c>
      <c r="E29" s="1">
        <v>0</v>
      </c>
      <c r="F29" s="41">
        <f t="shared" si="0"/>
        <v>0</v>
      </c>
      <c r="G29" s="22">
        <f t="shared" si="4"/>
        <v>0</v>
      </c>
      <c r="H29" s="45">
        <f t="shared" si="1"/>
        <v>0</v>
      </c>
      <c r="I29" s="42">
        <f t="shared" si="2"/>
        <v>0</v>
      </c>
      <c r="J29" s="30">
        <f t="shared" si="5"/>
        <v>0</v>
      </c>
      <c r="K29" s="216"/>
      <c r="L29" s="27">
        <f t="shared" si="3"/>
        <v>0</v>
      </c>
    </row>
    <row r="30" spans="1:12" ht="15" customHeight="1" x14ac:dyDescent="0.45">
      <c r="A30" s="294"/>
      <c r="B30" s="5" t="s">
        <v>4</v>
      </c>
      <c r="C30" s="2">
        <v>204</v>
      </c>
      <c r="D30" s="1">
        <v>0</v>
      </c>
      <c r="E30" s="1">
        <v>0</v>
      </c>
      <c r="F30" s="41">
        <f t="shared" si="0"/>
        <v>0</v>
      </c>
      <c r="G30" s="22">
        <f t="shared" si="4"/>
        <v>0</v>
      </c>
      <c r="H30" s="45">
        <f t="shared" si="1"/>
        <v>0</v>
      </c>
      <c r="I30" s="42">
        <f t="shared" si="2"/>
        <v>0</v>
      </c>
      <c r="J30" s="30">
        <f t="shared" si="5"/>
        <v>0</v>
      </c>
      <c r="K30" s="216"/>
      <c r="L30" s="27">
        <f t="shared" si="3"/>
        <v>0</v>
      </c>
    </row>
    <row r="31" spans="1:12" ht="15" customHeight="1" x14ac:dyDescent="0.45">
      <c r="A31" s="294"/>
      <c r="B31" s="5" t="s">
        <v>4</v>
      </c>
      <c r="C31" s="2">
        <v>301</v>
      </c>
      <c r="D31" s="1">
        <v>0</v>
      </c>
      <c r="E31" s="1">
        <v>0</v>
      </c>
      <c r="F31" s="41">
        <f t="shared" si="0"/>
        <v>0</v>
      </c>
      <c r="G31" s="22">
        <f t="shared" si="4"/>
        <v>0</v>
      </c>
      <c r="H31" s="45">
        <f t="shared" si="1"/>
        <v>0</v>
      </c>
      <c r="I31" s="42">
        <f t="shared" si="2"/>
        <v>0</v>
      </c>
      <c r="J31" s="30">
        <f t="shared" si="5"/>
        <v>0</v>
      </c>
      <c r="K31" s="216"/>
      <c r="L31" s="27">
        <f t="shared" si="3"/>
        <v>0</v>
      </c>
    </row>
    <row r="32" spans="1:12" ht="15" customHeight="1" x14ac:dyDescent="0.45">
      <c r="A32" s="294"/>
      <c r="B32" s="5" t="s">
        <v>4</v>
      </c>
      <c r="C32" s="2">
        <v>302</v>
      </c>
      <c r="D32" s="1">
        <v>0</v>
      </c>
      <c r="E32" s="1">
        <v>0</v>
      </c>
      <c r="F32" s="41">
        <f t="shared" si="0"/>
        <v>0</v>
      </c>
      <c r="G32" s="22">
        <f t="shared" si="4"/>
        <v>0</v>
      </c>
      <c r="H32" s="45">
        <f t="shared" si="1"/>
        <v>0</v>
      </c>
      <c r="I32" s="42">
        <f t="shared" si="2"/>
        <v>0</v>
      </c>
      <c r="J32" s="30">
        <f t="shared" si="5"/>
        <v>0</v>
      </c>
      <c r="K32" s="216"/>
      <c r="L32" s="27">
        <f t="shared" si="3"/>
        <v>0</v>
      </c>
    </row>
    <row r="33" spans="1:12" ht="15" customHeight="1" x14ac:dyDescent="0.45">
      <c r="A33" s="294"/>
      <c r="B33" s="5" t="s">
        <v>4</v>
      </c>
      <c r="C33" s="2">
        <v>303</v>
      </c>
      <c r="D33" s="1">
        <v>0</v>
      </c>
      <c r="E33" s="1">
        <v>0</v>
      </c>
      <c r="F33" s="41">
        <f>(E33-D33)*0.01</f>
        <v>0</v>
      </c>
      <c r="G33" s="22">
        <f t="shared" si="4"/>
        <v>0</v>
      </c>
      <c r="H33" s="45">
        <f t="shared" si="1"/>
        <v>0</v>
      </c>
      <c r="I33" s="42">
        <f t="shared" si="2"/>
        <v>0</v>
      </c>
      <c r="J33" s="30">
        <f t="shared" si="5"/>
        <v>0</v>
      </c>
      <c r="K33" s="216"/>
      <c r="L33" s="27">
        <f t="shared" si="3"/>
        <v>0</v>
      </c>
    </row>
    <row r="34" spans="1:12" ht="15" customHeight="1" x14ac:dyDescent="0.45">
      <c r="A34" s="294"/>
      <c r="B34" s="5" t="s">
        <v>4</v>
      </c>
      <c r="C34" s="2">
        <v>304</v>
      </c>
      <c r="D34" s="1">
        <v>0</v>
      </c>
      <c r="E34" s="1">
        <v>0</v>
      </c>
      <c r="F34" s="41">
        <f t="shared" si="0"/>
        <v>0</v>
      </c>
      <c r="G34" s="22">
        <f t="shared" si="4"/>
        <v>0</v>
      </c>
      <c r="H34" s="45">
        <f t="shared" si="1"/>
        <v>0</v>
      </c>
      <c r="I34" s="42">
        <f t="shared" si="2"/>
        <v>0</v>
      </c>
      <c r="J34" s="30">
        <f t="shared" si="5"/>
        <v>0</v>
      </c>
      <c r="K34" s="216"/>
      <c r="L34" s="27">
        <f t="shared" si="3"/>
        <v>0</v>
      </c>
    </row>
    <row r="35" spans="1:12" ht="15" customHeight="1" x14ac:dyDescent="0.45">
      <c r="A35" s="294"/>
      <c r="B35" s="5" t="s">
        <v>4</v>
      </c>
      <c r="C35" s="2">
        <v>401</v>
      </c>
      <c r="D35" s="1">
        <v>0</v>
      </c>
      <c r="E35" s="1">
        <v>0</v>
      </c>
      <c r="F35" s="41">
        <f t="shared" si="0"/>
        <v>0</v>
      </c>
      <c r="G35" s="22">
        <f t="shared" si="4"/>
        <v>0</v>
      </c>
      <c r="H35" s="45">
        <f t="shared" si="1"/>
        <v>0</v>
      </c>
      <c r="I35" s="42">
        <f t="shared" si="2"/>
        <v>0</v>
      </c>
      <c r="J35" s="30">
        <f t="shared" si="5"/>
        <v>0</v>
      </c>
      <c r="K35" s="216"/>
      <c r="L35" s="27">
        <f t="shared" si="3"/>
        <v>0</v>
      </c>
    </row>
    <row r="36" spans="1:12" ht="15" customHeight="1" x14ac:dyDescent="0.45">
      <c r="A36" s="294"/>
      <c r="B36" s="5" t="s">
        <v>4</v>
      </c>
      <c r="C36" s="2">
        <v>402</v>
      </c>
      <c r="D36" s="1">
        <v>0</v>
      </c>
      <c r="E36" s="1">
        <v>0</v>
      </c>
      <c r="F36" s="41">
        <f t="shared" si="0"/>
        <v>0</v>
      </c>
      <c r="G36" s="22">
        <f t="shared" si="4"/>
        <v>0</v>
      </c>
      <c r="H36" s="45">
        <f t="shared" si="1"/>
        <v>0</v>
      </c>
      <c r="I36" s="42">
        <f t="shared" si="2"/>
        <v>0</v>
      </c>
      <c r="J36" s="30">
        <f t="shared" si="5"/>
        <v>0</v>
      </c>
      <c r="K36" s="216"/>
      <c r="L36" s="27">
        <f t="shared" si="3"/>
        <v>0</v>
      </c>
    </row>
    <row r="37" spans="1:12" ht="15" customHeight="1" x14ac:dyDescent="0.45">
      <c r="A37" s="294"/>
      <c r="B37" s="5" t="s">
        <v>4</v>
      </c>
      <c r="C37" s="2">
        <v>403</v>
      </c>
      <c r="D37" s="1">
        <v>0</v>
      </c>
      <c r="E37" s="1">
        <v>0</v>
      </c>
      <c r="F37" s="41">
        <f t="shared" si="0"/>
        <v>0</v>
      </c>
      <c r="G37" s="22">
        <f t="shared" si="4"/>
        <v>0</v>
      </c>
      <c r="H37" s="45">
        <f t="shared" si="1"/>
        <v>0</v>
      </c>
      <c r="I37" s="42">
        <f t="shared" si="2"/>
        <v>0</v>
      </c>
      <c r="J37" s="30">
        <f t="shared" si="5"/>
        <v>0</v>
      </c>
      <c r="K37" s="216"/>
      <c r="L37" s="27">
        <f t="shared" si="3"/>
        <v>0</v>
      </c>
    </row>
    <row r="38" spans="1:12" ht="15" customHeight="1" x14ac:dyDescent="0.45">
      <c r="A38" s="294"/>
      <c r="B38" s="5" t="s">
        <v>4</v>
      </c>
      <c r="C38" s="2">
        <v>404</v>
      </c>
      <c r="D38" s="1">
        <v>0</v>
      </c>
      <c r="E38" s="1">
        <v>0</v>
      </c>
      <c r="F38" s="41">
        <f t="shared" si="0"/>
        <v>0</v>
      </c>
      <c r="G38" s="22">
        <f t="shared" si="4"/>
        <v>0</v>
      </c>
      <c r="H38" s="45">
        <f t="shared" si="1"/>
        <v>0</v>
      </c>
      <c r="I38" s="42">
        <f t="shared" si="2"/>
        <v>0</v>
      </c>
      <c r="J38" s="30">
        <f t="shared" si="5"/>
        <v>0</v>
      </c>
      <c r="K38" s="216"/>
      <c r="L38" s="27">
        <f t="shared" si="3"/>
        <v>0</v>
      </c>
    </row>
    <row r="39" spans="1:12" ht="15" customHeight="1" x14ac:dyDescent="0.45">
      <c r="A39" s="294"/>
      <c r="B39" s="5" t="s">
        <v>4</v>
      </c>
      <c r="C39" s="2">
        <v>501</v>
      </c>
      <c r="D39" s="1">
        <v>0</v>
      </c>
      <c r="E39" s="1">
        <v>0</v>
      </c>
      <c r="F39" s="41">
        <f t="shared" si="0"/>
        <v>0</v>
      </c>
      <c r="G39" s="22">
        <f t="shared" si="4"/>
        <v>0</v>
      </c>
      <c r="H39" s="45">
        <f t="shared" si="1"/>
        <v>0</v>
      </c>
      <c r="I39" s="42">
        <f t="shared" si="2"/>
        <v>0</v>
      </c>
      <c r="J39" s="30">
        <f t="shared" si="5"/>
        <v>0</v>
      </c>
      <c r="K39" s="216"/>
      <c r="L39" s="27">
        <f t="shared" si="3"/>
        <v>0</v>
      </c>
    </row>
    <row r="40" spans="1:12" ht="15" customHeight="1" x14ac:dyDescent="0.45">
      <c r="A40" s="294"/>
      <c r="B40" s="5" t="s">
        <v>4</v>
      </c>
      <c r="C40" s="2">
        <v>502</v>
      </c>
      <c r="D40" s="1">
        <v>0</v>
      </c>
      <c r="E40" s="1">
        <v>0</v>
      </c>
      <c r="F40" s="41">
        <f t="shared" si="0"/>
        <v>0</v>
      </c>
      <c r="G40" s="22">
        <f t="shared" si="4"/>
        <v>0</v>
      </c>
      <c r="H40" s="45">
        <f t="shared" si="1"/>
        <v>0</v>
      </c>
      <c r="I40" s="42">
        <f t="shared" si="2"/>
        <v>0</v>
      </c>
      <c r="J40" s="30">
        <f t="shared" si="5"/>
        <v>0</v>
      </c>
      <c r="K40" s="216"/>
      <c r="L40" s="27">
        <f t="shared" si="3"/>
        <v>0</v>
      </c>
    </row>
    <row r="41" spans="1:12" ht="15" customHeight="1" x14ac:dyDescent="0.45">
      <c r="A41" s="294"/>
      <c r="B41" s="5" t="s">
        <v>4</v>
      </c>
      <c r="C41" s="2">
        <v>503</v>
      </c>
      <c r="D41" s="1">
        <v>0</v>
      </c>
      <c r="E41" s="1">
        <v>0</v>
      </c>
      <c r="F41" s="41">
        <f t="shared" si="0"/>
        <v>0</v>
      </c>
      <c r="G41" s="22">
        <f t="shared" si="4"/>
        <v>0</v>
      </c>
      <c r="H41" s="45">
        <f t="shared" si="1"/>
        <v>0</v>
      </c>
      <c r="I41" s="42">
        <f t="shared" si="2"/>
        <v>0</v>
      </c>
      <c r="J41" s="30">
        <f t="shared" si="5"/>
        <v>0</v>
      </c>
      <c r="K41" s="216"/>
      <c r="L41" s="27">
        <f t="shared" si="3"/>
        <v>0</v>
      </c>
    </row>
    <row r="42" spans="1:12" ht="15.75" customHeight="1" x14ac:dyDescent="0.45">
      <c r="A42" s="294"/>
      <c r="B42" s="5" t="s">
        <v>4</v>
      </c>
      <c r="C42" s="2">
        <v>504</v>
      </c>
      <c r="D42" s="1">
        <v>0</v>
      </c>
      <c r="E42" s="1">
        <v>0</v>
      </c>
      <c r="F42" s="41">
        <f t="shared" si="0"/>
        <v>0</v>
      </c>
      <c r="G42" s="22">
        <f t="shared" si="4"/>
        <v>0</v>
      </c>
      <c r="H42" s="45">
        <f t="shared" si="1"/>
        <v>0</v>
      </c>
      <c r="I42" s="42">
        <f t="shared" si="2"/>
        <v>0</v>
      </c>
      <c r="J42" s="30">
        <f t="shared" si="5"/>
        <v>0</v>
      </c>
      <c r="K42" s="216"/>
      <c r="L42" s="27">
        <f t="shared" si="3"/>
        <v>0</v>
      </c>
    </row>
    <row r="43" spans="1:12" ht="15" customHeight="1" x14ac:dyDescent="0.45">
      <c r="A43" s="293"/>
      <c r="B43" s="5" t="s">
        <v>5</v>
      </c>
      <c r="C43" s="2">
        <v>101</v>
      </c>
      <c r="D43" s="1">
        <v>0</v>
      </c>
      <c r="E43" s="1">
        <v>0</v>
      </c>
      <c r="F43" s="41">
        <f>(E43-D43)*0.01</f>
        <v>0</v>
      </c>
      <c r="G43" s="22">
        <f t="shared" si="4"/>
        <v>0</v>
      </c>
      <c r="H43" s="45">
        <f t="shared" si="1"/>
        <v>0</v>
      </c>
      <c r="I43" s="42">
        <f t="shared" si="2"/>
        <v>0</v>
      </c>
      <c r="J43" s="30">
        <f t="shared" si="5"/>
        <v>0</v>
      </c>
      <c r="K43" s="216"/>
      <c r="L43" s="27">
        <f t="shared" si="3"/>
        <v>0</v>
      </c>
    </row>
    <row r="44" spans="1:12" ht="15" customHeight="1" x14ac:dyDescent="0.45">
      <c r="A44" s="293"/>
      <c r="B44" s="5" t="s">
        <v>5</v>
      </c>
      <c r="C44" s="2">
        <v>102</v>
      </c>
      <c r="D44" s="1">
        <v>0</v>
      </c>
      <c r="E44" s="1">
        <v>0</v>
      </c>
      <c r="F44" s="41">
        <f t="shared" si="0"/>
        <v>0</v>
      </c>
      <c r="G44" s="22">
        <f t="shared" si="4"/>
        <v>0</v>
      </c>
      <c r="H44" s="45">
        <f t="shared" si="1"/>
        <v>0</v>
      </c>
      <c r="I44" s="42">
        <f t="shared" si="2"/>
        <v>0</v>
      </c>
      <c r="J44" s="30">
        <f t="shared" si="5"/>
        <v>0</v>
      </c>
      <c r="K44" s="216"/>
      <c r="L44" s="27">
        <f t="shared" si="3"/>
        <v>0</v>
      </c>
    </row>
    <row r="45" spans="1:12" ht="15" customHeight="1" x14ac:dyDescent="0.45">
      <c r="A45" s="293"/>
      <c r="B45" s="5" t="s">
        <v>5</v>
      </c>
      <c r="C45" s="2">
        <v>103</v>
      </c>
      <c r="D45" s="1">
        <v>0</v>
      </c>
      <c r="E45" s="1">
        <v>0</v>
      </c>
      <c r="F45" s="41">
        <f t="shared" si="0"/>
        <v>0</v>
      </c>
      <c r="G45" s="22">
        <f t="shared" si="4"/>
        <v>0</v>
      </c>
      <c r="H45" s="45">
        <f t="shared" si="1"/>
        <v>0</v>
      </c>
      <c r="I45" s="42">
        <f t="shared" si="2"/>
        <v>0</v>
      </c>
      <c r="J45" s="30">
        <f t="shared" si="5"/>
        <v>0</v>
      </c>
      <c r="K45" s="216"/>
      <c r="L45" s="27">
        <f t="shared" si="3"/>
        <v>0</v>
      </c>
    </row>
    <row r="46" spans="1:12" ht="15" customHeight="1" x14ac:dyDescent="0.45">
      <c r="A46" s="293"/>
      <c r="B46" s="5" t="s">
        <v>5</v>
      </c>
      <c r="C46" s="2">
        <v>104</v>
      </c>
      <c r="D46" s="1">
        <v>0</v>
      </c>
      <c r="E46" s="1">
        <v>0</v>
      </c>
      <c r="F46" s="41">
        <f t="shared" si="0"/>
        <v>0</v>
      </c>
      <c r="G46" s="22">
        <f t="shared" si="4"/>
        <v>0</v>
      </c>
      <c r="H46" s="45">
        <f t="shared" si="1"/>
        <v>0</v>
      </c>
      <c r="I46" s="42">
        <f t="shared" si="2"/>
        <v>0</v>
      </c>
      <c r="J46" s="30">
        <f t="shared" si="5"/>
        <v>0</v>
      </c>
      <c r="K46" s="216"/>
      <c r="L46" s="27">
        <f t="shared" si="3"/>
        <v>0</v>
      </c>
    </row>
    <row r="47" spans="1:12" ht="15" customHeight="1" x14ac:dyDescent="0.45">
      <c r="A47" s="293"/>
      <c r="B47" s="5" t="s">
        <v>5</v>
      </c>
      <c r="C47" s="2">
        <v>201</v>
      </c>
      <c r="D47" s="1">
        <v>0</v>
      </c>
      <c r="E47" s="1">
        <v>0</v>
      </c>
      <c r="F47" s="41">
        <f t="shared" si="0"/>
        <v>0</v>
      </c>
      <c r="G47" s="22">
        <f t="shared" si="4"/>
        <v>0</v>
      </c>
      <c r="H47" s="45">
        <f t="shared" si="1"/>
        <v>0</v>
      </c>
      <c r="I47" s="42">
        <f t="shared" si="2"/>
        <v>0</v>
      </c>
      <c r="J47" s="30">
        <f t="shared" si="5"/>
        <v>0</v>
      </c>
      <c r="K47" s="216"/>
      <c r="L47" s="27">
        <f t="shared" si="3"/>
        <v>0</v>
      </c>
    </row>
    <row r="48" spans="1:12" ht="15" customHeight="1" x14ac:dyDescent="0.45">
      <c r="A48" s="293"/>
      <c r="B48" s="5" t="s">
        <v>5</v>
      </c>
      <c r="C48" s="2">
        <v>202</v>
      </c>
      <c r="D48" s="1">
        <v>0</v>
      </c>
      <c r="E48" s="1">
        <v>0</v>
      </c>
      <c r="F48" s="41">
        <f t="shared" si="0"/>
        <v>0</v>
      </c>
      <c r="G48" s="22">
        <f t="shared" si="4"/>
        <v>0</v>
      </c>
      <c r="H48" s="45">
        <f t="shared" si="1"/>
        <v>0</v>
      </c>
      <c r="I48" s="42">
        <f t="shared" si="2"/>
        <v>0</v>
      </c>
      <c r="J48" s="30">
        <f t="shared" si="5"/>
        <v>0</v>
      </c>
      <c r="K48" s="216"/>
      <c r="L48" s="27">
        <f t="shared" si="3"/>
        <v>0</v>
      </c>
    </row>
    <row r="49" spans="1:12" ht="15" customHeight="1" x14ac:dyDescent="0.45">
      <c r="A49" s="293"/>
      <c r="B49" s="5" t="s">
        <v>5</v>
      </c>
      <c r="C49" s="2">
        <v>203</v>
      </c>
      <c r="D49" s="1">
        <v>0</v>
      </c>
      <c r="E49" s="1">
        <v>0</v>
      </c>
      <c r="F49" s="41">
        <f t="shared" si="0"/>
        <v>0</v>
      </c>
      <c r="G49" s="22">
        <f t="shared" si="4"/>
        <v>0</v>
      </c>
      <c r="H49" s="45">
        <f t="shared" si="1"/>
        <v>0</v>
      </c>
      <c r="I49" s="42">
        <f t="shared" si="2"/>
        <v>0</v>
      </c>
      <c r="J49" s="30">
        <f t="shared" si="5"/>
        <v>0</v>
      </c>
      <c r="K49" s="216"/>
      <c r="L49" s="27">
        <f t="shared" si="3"/>
        <v>0</v>
      </c>
    </row>
    <row r="50" spans="1:12" ht="15" customHeight="1" x14ac:dyDescent="0.45">
      <c r="A50" s="293"/>
      <c r="B50" s="5" t="s">
        <v>5</v>
      </c>
      <c r="C50" s="2">
        <v>204</v>
      </c>
      <c r="D50" s="1">
        <v>0</v>
      </c>
      <c r="E50" s="1">
        <v>0</v>
      </c>
      <c r="F50" s="41">
        <f t="shared" si="0"/>
        <v>0</v>
      </c>
      <c r="G50" s="22">
        <f t="shared" si="4"/>
        <v>0</v>
      </c>
      <c r="H50" s="45">
        <f t="shared" si="1"/>
        <v>0</v>
      </c>
      <c r="I50" s="42">
        <f t="shared" si="2"/>
        <v>0</v>
      </c>
      <c r="J50" s="30">
        <f t="shared" si="5"/>
        <v>0</v>
      </c>
      <c r="K50" s="216"/>
      <c r="L50" s="27">
        <f t="shared" si="3"/>
        <v>0</v>
      </c>
    </row>
    <row r="51" spans="1:12" ht="15" customHeight="1" x14ac:dyDescent="0.45">
      <c r="A51" s="293"/>
      <c r="B51" s="5" t="s">
        <v>5</v>
      </c>
      <c r="C51" s="2">
        <v>301</v>
      </c>
      <c r="D51" s="1">
        <v>0</v>
      </c>
      <c r="E51" s="1">
        <v>0</v>
      </c>
      <c r="F51" s="41">
        <f t="shared" si="0"/>
        <v>0</v>
      </c>
      <c r="G51" s="22">
        <f t="shared" si="4"/>
        <v>0</v>
      </c>
      <c r="H51" s="45">
        <f t="shared" si="1"/>
        <v>0</v>
      </c>
      <c r="I51" s="42">
        <f t="shared" si="2"/>
        <v>0</v>
      </c>
      <c r="J51" s="30">
        <f t="shared" si="5"/>
        <v>0</v>
      </c>
      <c r="K51" s="216"/>
      <c r="L51" s="27">
        <f t="shared" si="3"/>
        <v>0</v>
      </c>
    </row>
    <row r="52" spans="1:12" ht="15" customHeight="1" x14ac:dyDescent="0.45">
      <c r="A52" s="293"/>
      <c r="B52" s="5" t="s">
        <v>5</v>
      </c>
      <c r="C52" s="2">
        <v>302</v>
      </c>
      <c r="D52" s="1">
        <v>0</v>
      </c>
      <c r="E52" s="1">
        <v>0</v>
      </c>
      <c r="F52" s="41">
        <f t="shared" si="0"/>
        <v>0</v>
      </c>
      <c r="G52" s="22">
        <f t="shared" si="4"/>
        <v>0</v>
      </c>
      <c r="H52" s="45">
        <f t="shared" si="1"/>
        <v>0</v>
      </c>
      <c r="I52" s="42">
        <f t="shared" si="2"/>
        <v>0</v>
      </c>
      <c r="J52" s="30">
        <f t="shared" si="5"/>
        <v>0</v>
      </c>
      <c r="K52" s="216"/>
      <c r="L52" s="27">
        <f t="shared" si="3"/>
        <v>0</v>
      </c>
    </row>
    <row r="53" spans="1:12" ht="15" customHeight="1" x14ac:dyDescent="0.45">
      <c r="A53" s="293"/>
      <c r="B53" s="5" t="s">
        <v>5</v>
      </c>
      <c r="C53" s="2">
        <v>303</v>
      </c>
      <c r="D53" s="1">
        <v>0</v>
      </c>
      <c r="E53" s="1">
        <v>0</v>
      </c>
      <c r="F53" s="41">
        <f t="shared" si="0"/>
        <v>0</v>
      </c>
      <c r="G53" s="22">
        <f t="shared" si="4"/>
        <v>0</v>
      </c>
      <c r="H53" s="45">
        <f t="shared" si="1"/>
        <v>0</v>
      </c>
      <c r="I53" s="42">
        <f t="shared" si="2"/>
        <v>0</v>
      </c>
      <c r="J53" s="30">
        <f t="shared" si="5"/>
        <v>0</v>
      </c>
      <c r="K53" s="216"/>
      <c r="L53" s="27">
        <f t="shared" si="3"/>
        <v>0</v>
      </c>
    </row>
    <row r="54" spans="1:12" ht="15" customHeight="1" x14ac:dyDescent="0.45">
      <c r="A54" s="293"/>
      <c r="B54" s="5" t="s">
        <v>5</v>
      </c>
      <c r="C54" s="2">
        <v>304</v>
      </c>
      <c r="D54" s="1">
        <v>0</v>
      </c>
      <c r="E54" s="1">
        <v>0</v>
      </c>
      <c r="F54" s="41">
        <f t="shared" si="0"/>
        <v>0</v>
      </c>
      <c r="G54" s="22">
        <f t="shared" si="4"/>
        <v>0</v>
      </c>
      <c r="H54" s="45">
        <f t="shared" si="1"/>
        <v>0</v>
      </c>
      <c r="I54" s="42">
        <f t="shared" si="2"/>
        <v>0</v>
      </c>
      <c r="J54" s="30">
        <f t="shared" si="5"/>
        <v>0</v>
      </c>
      <c r="K54" s="216"/>
      <c r="L54" s="27">
        <f t="shared" si="3"/>
        <v>0</v>
      </c>
    </row>
    <row r="55" spans="1:12" ht="15" customHeight="1" x14ac:dyDescent="0.45">
      <c r="A55" s="293"/>
      <c r="B55" s="5" t="s">
        <v>5</v>
      </c>
      <c r="C55" s="2">
        <v>401</v>
      </c>
      <c r="D55" s="1">
        <v>0</v>
      </c>
      <c r="E55" s="1">
        <v>0</v>
      </c>
      <c r="F55" s="41">
        <f t="shared" si="0"/>
        <v>0</v>
      </c>
      <c r="G55" s="22">
        <f t="shared" si="4"/>
        <v>0</v>
      </c>
      <c r="H55" s="45">
        <f t="shared" si="1"/>
        <v>0</v>
      </c>
      <c r="I55" s="42">
        <f t="shared" si="2"/>
        <v>0</v>
      </c>
      <c r="J55" s="30">
        <f t="shared" si="5"/>
        <v>0</v>
      </c>
      <c r="K55" s="216"/>
      <c r="L55" s="27">
        <f t="shared" si="3"/>
        <v>0</v>
      </c>
    </row>
    <row r="56" spans="1:12" ht="15" customHeight="1" x14ac:dyDescent="0.45">
      <c r="A56" s="293"/>
      <c r="B56" s="5" t="s">
        <v>5</v>
      </c>
      <c r="C56" s="2">
        <v>402</v>
      </c>
      <c r="D56" s="1">
        <v>0</v>
      </c>
      <c r="E56" s="1">
        <v>0</v>
      </c>
      <c r="F56" s="41">
        <f t="shared" si="0"/>
        <v>0</v>
      </c>
      <c r="G56" s="22">
        <f t="shared" si="4"/>
        <v>0</v>
      </c>
      <c r="H56" s="45">
        <f t="shared" si="1"/>
        <v>0</v>
      </c>
      <c r="I56" s="42">
        <f t="shared" si="2"/>
        <v>0</v>
      </c>
      <c r="J56" s="30">
        <f t="shared" si="5"/>
        <v>0</v>
      </c>
      <c r="K56" s="216"/>
      <c r="L56" s="27">
        <f t="shared" si="3"/>
        <v>0</v>
      </c>
    </row>
    <row r="57" spans="1:12" ht="15" customHeight="1" x14ac:dyDescent="0.45">
      <c r="A57" s="293"/>
      <c r="B57" s="5" t="s">
        <v>5</v>
      </c>
      <c r="C57" s="2">
        <v>403</v>
      </c>
      <c r="D57" s="1">
        <v>0</v>
      </c>
      <c r="E57" s="1">
        <v>0</v>
      </c>
      <c r="F57" s="41">
        <f>(E57-D57)*0.01</f>
        <v>0</v>
      </c>
      <c r="G57" s="22">
        <f t="shared" si="4"/>
        <v>0</v>
      </c>
      <c r="H57" s="45">
        <f t="shared" si="1"/>
        <v>0</v>
      </c>
      <c r="I57" s="42">
        <f t="shared" si="2"/>
        <v>0</v>
      </c>
      <c r="J57" s="30">
        <f t="shared" si="5"/>
        <v>0</v>
      </c>
      <c r="K57" s="216"/>
      <c r="L57" s="27">
        <f t="shared" si="3"/>
        <v>0</v>
      </c>
    </row>
    <row r="58" spans="1:12" ht="15" customHeight="1" x14ac:dyDescent="0.45">
      <c r="A58" s="293"/>
      <c r="B58" s="5" t="s">
        <v>5</v>
      </c>
      <c r="C58" s="2">
        <v>404</v>
      </c>
      <c r="D58" s="1">
        <v>0</v>
      </c>
      <c r="E58" s="1">
        <v>0</v>
      </c>
      <c r="F58" s="41">
        <f t="shared" si="0"/>
        <v>0</v>
      </c>
      <c r="G58" s="22">
        <f t="shared" si="4"/>
        <v>0</v>
      </c>
      <c r="H58" s="45">
        <f t="shared" si="1"/>
        <v>0</v>
      </c>
      <c r="I58" s="42">
        <f t="shared" si="2"/>
        <v>0</v>
      </c>
      <c r="J58" s="30">
        <f t="shared" si="5"/>
        <v>0</v>
      </c>
      <c r="K58" s="216"/>
      <c r="L58" s="27">
        <f t="shared" si="3"/>
        <v>0</v>
      </c>
    </row>
    <row r="59" spans="1:12" ht="15" customHeight="1" x14ac:dyDescent="0.45">
      <c r="A59" s="293"/>
      <c r="B59" s="5" t="s">
        <v>5</v>
      </c>
      <c r="C59" s="2">
        <v>501</v>
      </c>
      <c r="D59" s="1">
        <v>0</v>
      </c>
      <c r="E59" s="1">
        <v>0</v>
      </c>
      <c r="F59" s="41">
        <f t="shared" si="0"/>
        <v>0</v>
      </c>
      <c r="G59" s="22">
        <f t="shared" si="4"/>
        <v>0</v>
      </c>
      <c r="H59" s="45">
        <f t="shared" si="1"/>
        <v>0</v>
      </c>
      <c r="I59" s="42">
        <f t="shared" si="2"/>
        <v>0</v>
      </c>
      <c r="J59" s="30">
        <f t="shared" si="5"/>
        <v>0</v>
      </c>
      <c r="K59" s="216"/>
      <c r="L59" s="27">
        <f t="shared" si="3"/>
        <v>0</v>
      </c>
    </row>
    <row r="60" spans="1:12" ht="15" customHeight="1" x14ac:dyDescent="0.45">
      <c r="A60" s="293"/>
      <c r="B60" s="5" t="s">
        <v>5</v>
      </c>
      <c r="C60" s="2">
        <v>502</v>
      </c>
      <c r="D60" s="1">
        <v>0</v>
      </c>
      <c r="E60" s="1">
        <v>0</v>
      </c>
      <c r="F60" s="41">
        <f t="shared" si="0"/>
        <v>0</v>
      </c>
      <c r="G60" s="22">
        <f t="shared" si="4"/>
        <v>0</v>
      </c>
      <c r="H60" s="45">
        <f t="shared" si="1"/>
        <v>0</v>
      </c>
      <c r="I60" s="42">
        <f t="shared" si="2"/>
        <v>0</v>
      </c>
      <c r="J60" s="30">
        <f t="shared" si="5"/>
        <v>0</v>
      </c>
      <c r="K60" s="216"/>
      <c r="L60" s="27">
        <f t="shared" si="3"/>
        <v>0</v>
      </c>
    </row>
    <row r="61" spans="1:12" ht="15" customHeight="1" x14ac:dyDescent="0.45">
      <c r="A61" s="293"/>
      <c r="B61" s="5" t="s">
        <v>5</v>
      </c>
      <c r="C61" s="2">
        <v>503</v>
      </c>
      <c r="D61" s="1">
        <v>0</v>
      </c>
      <c r="E61" s="1">
        <v>0</v>
      </c>
      <c r="F61" s="41">
        <f t="shared" si="0"/>
        <v>0</v>
      </c>
      <c r="G61" s="22">
        <f t="shared" si="4"/>
        <v>0</v>
      </c>
      <c r="H61" s="45">
        <f t="shared" si="1"/>
        <v>0</v>
      </c>
      <c r="I61" s="42">
        <f t="shared" si="2"/>
        <v>0</v>
      </c>
      <c r="J61" s="30">
        <f t="shared" si="5"/>
        <v>0</v>
      </c>
      <c r="K61" s="216"/>
      <c r="L61" s="27">
        <f t="shared" si="3"/>
        <v>0</v>
      </c>
    </row>
    <row r="62" spans="1:12" ht="15.75" customHeight="1" x14ac:dyDescent="0.45">
      <c r="A62" s="293"/>
      <c r="B62" s="5" t="s">
        <v>5</v>
      </c>
      <c r="C62" s="2">
        <v>504</v>
      </c>
      <c r="D62" s="1">
        <v>0</v>
      </c>
      <c r="E62" s="1">
        <v>0</v>
      </c>
      <c r="F62" s="41">
        <f t="shared" si="0"/>
        <v>0</v>
      </c>
      <c r="G62" s="22">
        <f t="shared" si="4"/>
        <v>0</v>
      </c>
      <c r="H62" s="45">
        <f t="shared" si="1"/>
        <v>0</v>
      </c>
      <c r="I62" s="42">
        <f t="shared" si="2"/>
        <v>0</v>
      </c>
      <c r="J62" s="30">
        <f t="shared" si="5"/>
        <v>0</v>
      </c>
      <c r="K62" s="216"/>
      <c r="L62" s="27">
        <f t="shared" si="3"/>
        <v>0</v>
      </c>
    </row>
    <row r="63" spans="1:12" ht="15" customHeight="1" x14ac:dyDescent="0.45">
      <c r="A63" s="294"/>
      <c r="B63" s="5" t="s">
        <v>6</v>
      </c>
      <c r="C63" s="2">
        <v>101</v>
      </c>
      <c r="D63" s="1">
        <v>0</v>
      </c>
      <c r="E63" s="1">
        <v>0</v>
      </c>
      <c r="F63" s="41">
        <f t="shared" si="0"/>
        <v>0</v>
      </c>
      <c r="G63" s="22">
        <f t="shared" si="4"/>
        <v>0</v>
      </c>
      <c r="H63" s="45">
        <f t="shared" si="1"/>
        <v>0</v>
      </c>
      <c r="I63" s="42">
        <f t="shared" si="2"/>
        <v>0</v>
      </c>
      <c r="J63" s="30">
        <f t="shared" si="5"/>
        <v>0</v>
      </c>
      <c r="K63" s="216"/>
      <c r="L63" s="27">
        <f t="shared" si="3"/>
        <v>0</v>
      </c>
    </row>
    <row r="64" spans="1:12" ht="15" customHeight="1" x14ac:dyDescent="0.45">
      <c r="A64" s="294"/>
      <c r="B64" s="5" t="s">
        <v>6</v>
      </c>
      <c r="C64" s="2">
        <v>102</v>
      </c>
      <c r="D64" s="1">
        <v>0</v>
      </c>
      <c r="E64" s="1">
        <v>0</v>
      </c>
      <c r="F64" s="41">
        <f t="shared" si="0"/>
        <v>0</v>
      </c>
      <c r="G64" s="22">
        <f t="shared" si="4"/>
        <v>0</v>
      </c>
      <c r="H64" s="45">
        <f t="shared" si="1"/>
        <v>0</v>
      </c>
      <c r="I64" s="42">
        <f t="shared" si="2"/>
        <v>0</v>
      </c>
      <c r="J64" s="30">
        <f t="shared" si="5"/>
        <v>0</v>
      </c>
      <c r="K64" s="216"/>
      <c r="L64" s="27">
        <f t="shared" si="3"/>
        <v>0</v>
      </c>
    </row>
    <row r="65" spans="1:12" ht="15" customHeight="1" x14ac:dyDescent="0.45">
      <c r="A65" s="294"/>
      <c r="B65" s="5" t="s">
        <v>6</v>
      </c>
      <c r="C65" s="2">
        <v>103</v>
      </c>
      <c r="D65" s="1">
        <v>0</v>
      </c>
      <c r="E65" s="1">
        <v>0</v>
      </c>
      <c r="F65" s="41">
        <f t="shared" si="0"/>
        <v>0</v>
      </c>
      <c r="G65" s="22">
        <f t="shared" si="4"/>
        <v>0</v>
      </c>
      <c r="H65" s="45">
        <f t="shared" si="1"/>
        <v>0</v>
      </c>
      <c r="I65" s="42">
        <f t="shared" si="2"/>
        <v>0</v>
      </c>
      <c r="J65" s="30">
        <f t="shared" si="5"/>
        <v>0</v>
      </c>
      <c r="K65" s="216"/>
      <c r="L65" s="27">
        <f>SUM(I65,J65,K65)</f>
        <v>0</v>
      </c>
    </row>
    <row r="66" spans="1:12" ht="15" customHeight="1" x14ac:dyDescent="0.45">
      <c r="A66" s="294"/>
      <c r="B66" s="5" t="s">
        <v>6</v>
      </c>
      <c r="C66" s="2">
        <v>104</v>
      </c>
      <c r="D66" s="1">
        <v>0</v>
      </c>
      <c r="E66" s="1">
        <v>0</v>
      </c>
      <c r="F66" s="41">
        <f t="shared" si="0"/>
        <v>0</v>
      </c>
      <c r="G66" s="22">
        <f t="shared" si="4"/>
        <v>0</v>
      </c>
      <c r="H66" s="45">
        <f t="shared" si="1"/>
        <v>0</v>
      </c>
      <c r="I66" s="42">
        <f t="shared" si="2"/>
        <v>0</v>
      </c>
      <c r="J66" s="30">
        <f t="shared" si="5"/>
        <v>0</v>
      </c>
      <c r="K66" s="216"/>
      <c r="L66" s="27">
        <f t="shared" si="3"/>
        <v>0</v>
      </c>
    </row>
    <row r="67" spans="1:12" ht="15" customHeight="1" x14ac:dyDescent="0.45">
      <c r="A67" s="294"/>
      <c r="B67" s="5" t="s">
        <v>6</v>
      </c>
      <c r="C67" s="2">
        <v>201</v>
      </c>
      <c r="D67" s="1">
        <v>0</v>
      </c>
      <c r="E67" s="1">
        <v>0</v>
      </c>
      <c r="F67" s="41">
        <f t="shared" si="0"/>
        <v>0</v>
      </c>
      <c r="G67" s="22">
        <f t="shared" si="4"/>
        <v>0</v>
      </c>
      <c r="H67" s="45">
        <f t="shared" si="1"/>
        <v>0</v>
      </c>
      <c r="I67" s="42">
        <f t="shared" si="2"/>
        <v>0</v>
      </c>
      <c r="J67" s="30">
        <f t="shared" si="5"/>
        <v>0</v>
      </c>
      <c r="K67" s="216"/>
      <c r="L67" s="27">
        <f t="shared" si="3"/>
        <v>0</v>
      </c>
    </row>
    <row r="68" spans="1:12" ht="15" customHeight="1" x14ac:dyDescent="0.45">
      <c r="A68" s="294"/>
      <c r="B68" s="5" t="s">
        <v>6</v>
      </c>
      <c r="C68" s="2">
        <v>202</v>
      </c>
      <c r="D68" s="1">
        <v>0</v>
      </c>
      <c r="E68" s="1">
        <v>0</v>
      </c>
      <c r="F68" s="41">
        <f t="shared" ref="F68:F89" si="6">(E68-D68)*$N$1</f>
        <v>0</v>
      </c>
      <c r="G68" s="22">
        <f t="shared" si="4"/>
        <v>0</v>
      </c>
      <c r="H68" s="45">
        <f t="shared" ref="H68:H131" si="7">MMULT($H$1,1/180)</f>
        <v>0</v>
      </c>
      <c r="I68" s="42">
        <f t="shared" ref="I68:I131" si="8">SUM(G68,H68)</f>
        <v>0</v>
      </c>
      <c r="J68" s="30">
        <f t="shared" si="5"/>
        <v>0</v>
      </c>
      <c r="K68" s="216"/>
      <c r="L68" s="27">
        <f t="shared" ref="L68:L131" si="9">SUM(I68,J68,K68)</f>
        <v>0</v>
      </c>
    </row>
    <row r="69" spans="1:12" ht="15" customHeight="1" x14ac:dyDescent="0.45">
      <c r="A69" s="294"/>
      <c r="B69" s="5" t="s">
        <v>6</v>
      </c>
      <c r="C69" s="2">
        <v>203</v>
      </c>
      <c r="D69" s="1">
        <v>0</v>
      </c>
      <c r="E69" s="1">
        <v>0</v>
      </c>
      <c r="F69" s="41">
        <f t="shared" si="6"/>
        <v>0</v>
      </c>
      <c r="G69" s="22">
        <f t="shared" ref="G69:G132" si="10">MMULT($I$1,1/$F$183)*F69</f>
        <v>0</v>
      </c>
      <c r="H69" s="45">
        <f t="shared" si="7"/>
        <v>0</v>
      </c>
      <c r="I69" s="42">
        <f t="shared" si="8"/>
        <v>0</v>
      </c>
      <c r="J69" s="30">
        <f t="shared" ref="J69:J132" si="11">SUM($J$3)</f>
        <v>0</v>
      </c>
      <c r="K69" s="216"/>
      <c r="L69" s="27">
        <f t="shared" si="9"/>
        <v>0</v>
      </c>
    </row>
    <row r="70" spans="1:12" ht="15" customHeight="1" x14ac:dyDescent="0.45">
      <c r="A70" s="294"/>
      <c r="B70" s="5" t="s">
        <v>6</v>
      </c>
      <c r="C70" s="2">
        <v>204</v>
      </c>
      <c r="D70" s="1">
        <v>0</v>
      </c>
      <c r="E70" s="1">
        <v>0</v>
      </c>
      <c r="F70" s="41">
        <f t="shared" si="6"/>
        <v>0</v>
      </c>
      <c r="G70" s="22">
        <f t="shared" si="10"/>
        <v>0</v>
      </c>
      <c r="H70" s="45">
        <f t="shared" si="7"/>
        <v>0</v>
      </c>
      <c r="I70" s="42">
        <f t="shared" si="8"/>
        <v>0</v>
      </c>
      <c r="J70" s="30">
        <f t="shared" si="11"/>
        <v>0</v>
      </c>
      <c r="K70" s="216"/>
      <c r="L70" s="27">
        <f t="shared" si="9"/>
        <v>0</v>
      </c>
    </row>
    <row r="71" spans="1:12" ht="15" customHeight="1" x14ac:dyDescent="0.45">
      <c r="A71" s="294"/>
      <c r="B71" s="5" t="s">
        <v>6</v>
      </c>
      <c r="C71" s="2">
        <v>301</v>
      </c>
      <c r="D71" s="1">
        <v>0</v>
      </c>
      <c r="E71" s="1">
        <v>0</v>
      </c>
      <c r="F71" s="41">
        <f t="shared" si="6"/>
        <v>0</v>
      </c>
      <c r="G71" s="22">
        <f t="shared" si="10"/>
        <v>0</v>
      </c>
      <c r="H71" s="45">
        <f t="shared" si="7"/>
        <v>0</v>
      </c>
      <c r="I71" s="42">
        <f t="shared" si="8"/>
        <v>0</v>
      </c>
      <c r="J71" s="30">
        <f t="shared" si="11"/>
        <v>0</v>
      </c>
      <c r="K71" s="216"/>
      <c r="L71" s="27">
        <f t="shared" si="9"/>
        <v>0</v>
      </c>
    </row>
    <row r="72" spans="1:12" ht="15" customHeight="1" x14ac:dyDescent="0.45">
      <c r="A72" s="294"/>
      <c r="B72" s="5" t="s">
        <v>6</v>
      </c>
      <c r="C72" s="2">
        <v>302</v>
      </c>
      <c r="D72" s="1">
        <v>0</v>
      </c>
      <c r="E72" s="1">
        <v>0</v>
      </c>
      <c r="F72" s="41">
        <f t="shared" si="6"/>
        <v>0</v>
      </c>
      <c r="G72" s="22">
        <f t="shared" si="10"/>
        <v>0</v>
      </c>
      <c r="H72" s="45">
        <f t="shared" si="7"/>
        <v>0</v>
      </c>
      <c r="I72" s="42">
        <f t="shared" si="8"/>
        <v>0</v>
      </c>
      <c r="J72" s="30">
        <f t="shared" si="11"/>
        <v>0</v>
      </c>
      <c r="K72" s="216"/>
      <c r="L72" s="27">
        <f t="shared" si="9"/>
        <v>0</v>
      </c>
    </row>
    <row r="73" spans="1:12" ht="15" customHeight="1" x14ac:dyDescent="0.45">
      <c r="A73" s="294"/>
      <c r="B73" s="5" t="s">
        <v>6</v>
      </c>
      <c r="C73" s="2">
        <v>303</v>
      </c>
      <c r="D73" s="1">
        <v>0</v>
      </c>
      <c r="E73" s="1">
        <v>0</v>
      </c>
      <c r="F73" s="41">
        <f t="shared" si="6"/>
        <v>0</v>
      </c>
      <c r="G73" s="22">
        <f t="shared" si="10"/>
        <v>0</v>
      </c>
      <c r="H73" s="45">
        <f t="shared" si="7"/>
        <v>0</v>
      </c>
      <c r="I73" s="42">
        <f t="shared" si="8"/>
        <v>0</v>
      </c>
      <c r="J73" s="30">
        <f t="shared" si="11"/>
        <v>0</v>
      </c>
      <c r="K73" s="216"/>
      <c r="L73" s="27">
        <f t="shared" si="9"/>
        <v>0</v>
      </c>
    </row>
    <row r="74" spans="1:12" ht="15" customHeight="1" x14ac:dyDescent="0.45">
      <c r="A74" s="294"/>
      <c r="B74" s="5" t="s">
        <v>6</v>
      </c>
      <c r="C74" s="2">
        <v>304</v>
      </c>
      <c r="D74" s="1">
        <v>0</v>
      </c>
      <c r="E74" s="1">
        <v>0</v>
      </c>
      <c r="F74" s="41">
        <f t="shared" si="6"/>
        <v>0</v>
      </c>
      <c r="G74" s="22">
        <f t="shared" si="10"/>
        <v>0</v>
      </c>
      <c r="H74" s="45">
        <f t="shared" si="7"/>
        <v>0</v>
      </c>
      <c r="I74" s="42">
        <f t="shared" si="8"/>
        <v>0</v>
      </c>
      <c r="J74" s="30">
        <f t="shared" si="11"/>
        <v>0</v>
      </c>
      <c r="K74" s="216"/>
      <c r="L74" s="27">
        <f t="shared" si="9"/>
        <v>0</v>
      </c>
    </row>
    <row r="75" spans="1:12" ht="15" customHeight="1" x14ac:dyDescent="0.45">
      <c r="A75" s="294"/>
      <c r="B75" s="5" t="s">
        <v>6</v>
      </c>
      <c r="C75" s="2">
        <v>401</v>
      </c>
      <c r="D75" s="1">
        <v>0</v>
      </c>
      <c r="E75" s="1">
        <v>0</v>
      </c>
      <c r="F75" s="41">
        <f t="shared" si="6"/>
        <v>0</v>
      </c>
      <c r="G75" s="22">
        <f t="shared" si="10"/>
        <v>0</v>
      </c>
      <c r="H75" s="45">
        <f t="shared" si="7"/>
        <v>0</v>
      </c>
      <c r="I75" s="42">
        <f t="shared" si="8"/>
        <v>0</v>
      </c>
      <c r="J75" s="30">
        <f t="shared" si="11"/>
        <v>0</v>
      </c>
      <c r="K75" s="216"/>
      <c r="L75" s="27">
        <f t="shared" si="9"/>
        <v>0</v>
      </c>
    </row>
    <row r="76" spans="1:12" ht="15" customHeight="1" x14ac:dyDescent="0.45">
      <c r="A76" s="294"/>
      <c r="B76" s="5" t="s">
        <v>6</v>
      </c>
      <c r="C76" s="2">
        <v>402</v>
      </c>
      <c r="D76" s="1">
        <v>0</v>
      </c>
      <c r="E76" s="1">
        <v>0</v>
      </c>
      <c r="F76" s="41">
        <f t="shared" si="6"/>
        <v>0</v>
      </c>
      <c r="G76" s="22">
        <f t="shared" si="10"/>
        <v>0</v>
      </c>
      <c r="H76" s="45">
        <f t="shared" si="7"/>
        <v>0</v>
      </c>
      <c r="I76" s="42">
        <f t="shared" si="8"/>
        <v>0</v>
      </c>
      <c r="J76" s="30">
        <f t="shared" si="11"/>
        <v>0</v>
      </c>
      <c r="K76" s="216"/>
      <c r="L76" s="27">
        <f t="shared" si="9"/>
        <v>0</v>
      </c>
    </row>
    <row r="77" spans="1:12" ht="15" customHeight="1" x14ac:dyDescent="0.45">
      <c r="A77" s="294"/>
      <c r="B77" s="5" t="s">
        <v>6</v>
      </c>
      <c r="C77" s="2">
        <v>403</v>
      </c>
      <c r="D77" s="1">
        <v>0</v>
      </c>
      <c r="E77" s="1">
        <v>0</v>
      </c>
      <c r="F77" s="41">
        <f t="shared" si="6"/>
        <v>0</v>
      </c>
      <c r="G77" s="22">
        <f t="shared" si="10"/>
        <v>0</v>
      </c>
      <c r="H77" s="45">
        <f t="shared" si="7"/>
        <v>0</v>
      </c>
      <c r="I77" s="42">
        <f t="shared" si="8"/>
        <v>0</v>
      </c>
      <c r="J77" s="30">
        <f t="shared" si="11"/>
        <v>0</v>
      </c>
      <c r="K77" s="216"/>
      <c r="L77" s="27">
        <f t="shared" si="9"/>
        <v>0</v>
      </c>
    </row>
    <row r="78" spans="1:12" ht="15" customHeight="1" x14ac:dyDescent="0.45">
      <c r="A78" s="294"/>
      <c r="B78" s="5" t="s">
        <v>6</v>
      </c>
      <c r="C78" s="2">
        <v>404</v>
      </c>
      <c r="D78" s="1">
        <v>0</v>
      </c>
      <c r="E78" s="1">
        <v>0</v>
      </c>
      <c r="F78" s="41">
        <f t="shared" si="6"/>
        <v>0</v>
      </c>
      <c r="G78" s="22">
        <f t="shared" si="10"/>
        <v>0</v>
      </c>
      <c r="H78" s="45">
        <f t="shared" si="7"/>
        <v>0</v>
      </c>
      <c r="I78" s="42">
        <f t="shared" si="8"/>
        <v>0</v>
      </c>
      <c r="J78" s="30">
        <f t="shared" si="11"/>
        <v>0</v>
      </c>
      <c r="K78" s="216"/>
      <c r="L78" s="27">
        <f t="shared" si="9"/>
        <v>0</v>
      </c>
    </row>
    <row r="79" spans="1:12" ht="15" customHeight="1" x14ac:dyDescent="0.45">
      <c r="A79" s="294"/>
      <c r="B79" s="5" t="s">
        <v>6</v>
      </c>
      <c r="C79" s="2">
        <v>501</v>
      </c>
      <c r="D79" s="1">
        <v>0</v>
      </c>
      <c r="E79" s="1">
        <v>0</v>
      </c>
      <c r="F79" s="41">
        <f t="shared" si="6"/>
        <v>0</v>
      </c>
      <c r="G79" s="22">
        <f t="shared" si="10"/>
        <v>0</v>
      </c>
      <c r="H79" s="45">
        <f t="shared" si="7"/>
        <v>0</v>
      </c>
      <c r="I79" s="42">
        <f t="shared" si="8"/>
        <v>0</v>
      </c>
      <c r="J79" s="30">
        <f t="shared" si="11"/>
        <v>0</v>
      </c>
      <c r="K79" s="216"/>
      <c r="L79" s="27">
        <f t="shared" si="9"/>
        <v>0</v>
      </c>
    </row>
    <row r="80" spans="1:12" ht="15" customHeight="1" x14ac:dyDescent="0.45">
      <c r="A80" s="294"/>
      <c r="B80" s="5" t="s">
        <v>6</v>
      </c>
      <c r="C80" s="2">
        <v>502</v>
      </c>
      <c r="D80" s="1">
        <v>0</v>
      </c>
      <c r="E80" s="1">
        <v>0</v>
      </c>
      <c r="F80" s="41">
        <f t="shared" si="6"/>
        <v>0</v>
      </c>
      <c r="G80" s="22">
        <f t="shared" si="10"/>
        <v>0</v>
      </c>
      <c r="H80" s="45">
        <f t="shared" si="7"/>
        <v>0</v>
      </c>
      <c r="I80" s="42">
        <f t="shared" si="8"/>
        <v>0</v>
      </c>
      <c r="J80" s="30">
        <f t="shared" si="11"/>
        <v>0</v>
      </c>
      <c r="K80" s="216"/>
      <c r="L80" s="27">
        <f t="shared" si="9"/>
        <v>0</v>
      </c>
    </row>
    <row r="81" spans="1:12" ht="15" customHeight="1" x14ac:dyDescent="0.45">
      <c r="A81" s="294"/>
      <c r="B81" s="5" t="s">
        <v>6</v>
      </c>
      <c r="C81" s="2">
        <v>503</v>
      </c>
      <c r="D81" s="1">
        <v>0</v>
      </c>
      <c r="E81" s="1">
        <v>0</v>
      </c>
      <c r="F81" s="41">
        <f t="shared" si="6"/>
        <v>0</v>
      </c>
      <c r="G81" s="22">
        <f t="shared" si="10"/>
        <v>0</v>
      </c>
      <c r="H81" s="45">
        <f t="shared" si="7"/>
        <v>0</v>
      </c>
      <c r="I81" s="42">
        <f t="shared" si="8"/>
        <v>0</v>
      </c>
      <c r="J81" s="30">
        <f t="shared" si="11"/>
        <v>0</v>
      </c>
      <c r="K81" s="216"/>
      <c r="L81" s="27">
        <f t="shared" si="9"/>
        <v>0</v>
      </c>
    </row>
    <row r="82" spans="1:12" ht="15.75" customHeight="1" x14ac:dyDescent="0.45">
      <c r="A82" s="294"/>
      <c r="B82" s="5" t="s">
        <v>6</v>
      </c>
      <c r="C82" s="2">
        <v>504</v>
      </c>
      <c r="D82" s="1">
        <v>0</v>
      </c>
      <c r="E82" s="1">
        <v>0</v>
      </c>
      <c r="F82" s="41">
        <f t="shared" si="6"/>
        <v>0</v>
      </c>
      <c r="G82" s="22">
        <f t="shared" si="10"/>
        <v>0</v>
      </c>
      <c r="H82" s="45">
        <f t="shared" si="7"/>
        <v>0</v>
      </c>
      <c r="I82" s="42">
        <f t="shared" si="8"/>
        <v>0</v>
      </c>
      <c r="J82" s="30">
        <f t="shared" si="11"/>
        <v>0</v>
      </c>
      <c r="K82" s="216"/>
      <c r="L82" s="27">
        <f t="shared" si="9"/>
        <v>0</v>
      </c>
    </row>
    <row r="83" spans="1:12" ht="15" customHeight="1" x14ac:dyDescent="0.45">
      <c r="A83" s="293"/>
      <c r="B83" s="5" t="s">
        <v>7</v>
      </c>
      <c r="C83" s="2">
        <v>101</v>
      </c>
      <c r="D83" s="1">
        <v>0</v>
      </c>
      <c r="E83" s="1">
        <v>0</v>
      </c>
      <c r="F83" s="41">
        <f t="shared" si="6"/>
        <v>0</v>
      </c>
      <c r="G83" s="22">
        <f t="shared" si="10"/>
        <v>0</v>
      </c>
      <c r="H83" s="45">
        <f t="shared" si="7"/>
        <v>0</v>
      </c>
      <c r="I83" s="42">
        <f t="shared" si="8"/>
        <v>0</v>
      </c>
      <c r="J83" s="30">
        <f t="shared" si="11"/>
        <v>0</v>
      </c>
      <c r="K83" s="216"/>
      <c r="L83" s="27">
        <f t="shared" si="9"/>
        <v>0</v>
      </c>
    </row>
    <row r="84" spans="1:12" ht="15" customHeight="1" x14ac:dyDescent="0.45">
      <c r="A84" s="293"/>
      <c r="B84" s="5" t="s">
        <v>7</v>
      </c>
      <c r="C84" s="2">
        <v>102</v>
      </c>
      <c r="D84" s="1">
        <v>0</v>
      </c>
      <c r="E84" s="1">
        <v>0</v>
      </c>
      <c r="F84" s="41">
        <f t="shared" si="6"/>
        <v>0</v>
      </c>
      <c r="G84" s="22">
        <f t="shared" si="10"/>
        <v>0</v>
      </c>
      <c r="H84" s="45">
        <f t="shared" si="7"/>
        <v>0</v>
      </c>
      <c r="I84" s="42">
        <f t="shared" si="8"/>
        <v>0</v>
      </c>
      <c r="J84" s="30">
        <f t="shared" si="11"/>
        <v>0</v>
      </c>
      <c r="K84" s="216"/>
      <c r="L84" s="27">
        <f t="shared" si="9"/>
        <v>0</v>
      </c>
    </row>
    <row r="85" spans="1:12" ht="15" customHeight="1" x14ac:dyDescent="0.45">
      <c r="A85" s="293"/>
      <c r="B85" s="5" t="s">
        <v>7</v>
      </c>
      <c r="C85" s="2">
        <v>103</v>
      </c>
      <c r="D85" s="1">
        <v>0</v>
      </c>
      <c r="E85" s="1">
        <v>0</v>
      </c>
      <c r="F85" s="41">
        <f t="shared" si="6"/>
        <v>0</v>
      </c>
      <c r="G85" s="22">
        <f t="shared" si="10"/>
        <v>0</v>
      </c>
      <c r="H85" s="45">
        <f t="shared" si="7"/>
        <v>0</v>
      </c>
      <c r="I85" s="42">
        <f t="shared" si="8"/>
        <v>0</v>
      </c>
      <c r="J85" s="30">
        <f t="shared" si="11"/>
        <v>0</v>
      </c>
      <c r="K85" s="216"/>
      <c r="L85" s="27">
        <f t="shared" si="9"/>
        <v>0</v>
      </c>
    </row>
    <row r="86" spans="1:12" ht="15" customHeight="1" x14ac:dyDescent="0.45">
      <c r="A86" s="293"/>
      <c r="B86" s="5" t="s">
        <v>7</v>
      </c>
      <c r="C86" s="2">
        <v>104</v>
      </c>
      <c r="D86" s="1">
        <v>0</v>
      </c>
      <c r="E86" s="1">
        <v>0</v>
      </c>
      <c r="F86" s="41">
        <f t="shared" si="6"/>
        <v>0</v>
      </c>
      <c r="G86" s="22">
        <f t="shared" si="10"/>
        <v>0</v>
      </c>
      <c r="H86" s="45">
        <f t="shared" si="7"/>
        <v>0</v>
      </c>
      <c r="I86" s="42">
        <f t="shared" si="8"/>
        <v>0</v>
      </c>
      <c r="J86" s="30">
        <f t="shared" si="11"/>
        <v>0</v>
      </c>
      <c r="K86" s="216"/>
      <c r="L86" s="27">
        <f t="shared" si="9"/>
        <v>0</v>
      </c>
    </row>
    <row r="87" spans="1:12" ht="15" customHeight="1" x14ac:dyDescent="0.45">
      <c r="A87" s="293"/>
      <c r="B87" s="5" t="s">
        <v>7</v>
      </c>
      <c r="C87" s="2">
        <v>201</v>
      </c>
      <c r="D87" s="1">
        <v>0</v>
      </c>
      <c r="E87" s="1">
        <v>0</v>
      </c>
      <c r="F87" s="41">
        <f t="shared" si="6"/>
        <v>0</v>
      </c>
      <c r="G87" s="22">
        <f t="shared" si="10"/>
        <v>0</v>
      </c>
      <c r="H87" s="45">
        <f t="shared" si="7"/>
        <v>0</v>
      </c>
      <c r="I87" s="42">
        <f t="shared" si="8"/>
        <v>0</v>
      </c>
      <c r="J87" s="30">
        <f t="shared" si="11"/>
        <v>0</v>
      </c>
      <c r="K87" s="216"/>
      <c r="L87" s="27">
        <f t="shared" si="9"/>
        <v>0</v>
      </c>
    </row>
    <row r="88" spans="1:12" ht="15" customHeight="1" x14ac:dyDescent="0.45">
      <c r="A88" s="293"/>
      <c r="B88" s="5" t="s">
        <v>7</v>
      </c>
      <c r="C88" s="2">
        <v>202</v>
      </c>
      <c r="D88" s="1">
        <v>0</v>
      </c>
      <c r="E88" s="1">
        <v>0</v>
      </c>
      <c r="F88" s="41">
        <f>(E88-D88)*0.01</f>
        <v>0</v>
      </c>
      <c r="G88" s="22">
        <f t="shared" si="10"/>
        <v>0</v>
      </c>
      <c r="H88" s="45">
        <f t="shared" si="7"/>
        <v>0</v>
      </c>
      <c r="I88" s="42">
        <f t="shared" si="8"/>
        <v>0</v>
      </c>
      <c r="J88" s="30">
        <f t="shared" si="11"/>
        <v>0</v>
      </c>
      <c r="K88" s="216"/>
      <c r="L88" s="27">
        <f t="shared" si="9"/>
        <v>0</v>
      </c>
    </row>
    <row r="89" spans="1:12" ht="15" customHeight="1" x14ac:dyDescent="0.45">
      <c r="A89" s="293"/>
      <c r="B89" s="5" t="s">
        <v>7</v>
      </c>
      <c r="C89" s="2">
        <v>203</v>
      </c>
      <c r="D89" s="1">
        <v>0</v>
      </c>
      <c r="E89" s="1">
        <v>0</v>
      </c>
      <c r="F89" s="41">
        <f t="shared" si="6"/>
        <v>0</v>
      </c>
      <c r="G89" s="22">
        <f t="shared" si="10"/>
        <v>0</v>
      </c>
      <c r="H89" s="45">
        <f t="shared" si="7"/>
        <v>0</v>
      </c>
      <c r="I89" s="42">
        <f t="shared" si="8"/>
        <v>0</v>
      </c>
      <c r="J89" s="30">
        <f t="shared" si="11"/>
        <v>0</v>
      </c>
      <c r="K89" s="216"/>
      <c r="L89" s="27">
        <f t="shared" si="9"/>
        <v>0</v>
      </c>
    </row>
    <row r="90" spans="1:12" ht="15" customHeight="1" x14ac:dyDescent="0.45">
      <c r="A90" s="293"/>
      <c r="B90" s="5" t="s">
        <v>7</v>
      </c>
      <c r="C90" s="2">
        <v>204</v>
      </c>
      <c r="D90" s="1">
        <v>0</v>
      </c>
      <c r="E90" s="1">
        <v>0</v>
      </c>
      <c r="F90" s="41">
        <f>(E90-D90)*0.01</f>
        <v>0</v>
      </c>
      <c r="G90" s="22">
        <f t="shared" si="10"/>
        <v>0</v>
      </c>
      <c r="H90" s="45">
        <f t="shared" si="7"/>
        <v>0</v>
      </c>
      <c r="I90" s="42">
        <f t="shared" si="8"/>
        <v>0</v>
      </c>
      <c r="J90" s="30">
        <f t="shared" si="11"/>
        <v>0</v>
      </c>
      <c r="K90" s="216"/>
      <c r="L90" s="27">
        <f t="shared" si="9"/>
        <v>0</v>
      </c>
    </row>
    <row r="91" spans="1:12" ht="15" customHeight="1" x14ac:dyDescent="0.45">
      <c r="A91" s="293"/>
      <c r="B91" s="5" t="s">
        <v>7</v>
      </c>
      <c r="C91" s="2">
        <v>301</v>
      </c>
      <c r="D91" s="1">
        <v>0</v>
      </c>
      <c r="E91" s="1">
        <v>0</v>
      </c>
      <c r="F91" s="41">
        <f t="shared" ref="F91:F123" si="12">(E91-D91)*$N$1</f>
        <v>0</v>
      </c>
      <c r="G91" s="22">
        <f t="shared" si="10"/>
        <v>0</v>
      </c>
      <c r="H91" s="45">
        <f t="shared" si="7"/>
        <v>0</v>
      </c>
      <c r="I91" s="42">
        <f t="shared" si="8"/>
        <v>0</v>
      </c>
      <c r="J91" s="30">
        <f t="shared" si="11"/>
        <v>0</v>
      </c>
      <c r="K91" s="216"/>
      <c r="L91" s="27">
        <f t="shared" si="9"/>
        <v>0</v>
      </c>
    </row>
    <row r="92" spans="1:12" ht="15" customHeight="1" x14ac:dyDescent="0.45">
      <c r="A92" s="293"/>
      <c r="B92" s="5" t="s">
        <v>7</v>
      </c>
      <c r="C92" s="2">
        <v>302</v>
      </c>
      <c r="D92" s="1">
        <v>0</v>
      </c>
      <c r="E92" s="1">
        <v>0</v>
      </c>
      <c r="F92" s="41">
        <f t="shared" si="12"/>
        <v>0</v>
      </c>
      <c r="G92" s="22">
        <f t="shared" si="10"/>
        <v>0</v>
      </c>
      <c r="H92" s="45">
        <f t="shared" si="7"/>
        <v>0</v>
      </c>
      <c r="I92" s="42">
        <f t="shared" si="8"/>
        <v>0</v>
      </c>
      <c r="J92" s="30">
        <f t="shared" si="11"/>
        <v>0</v>
      </c>
      <c r="K92" s="216"/>
      <c r="L92" s="27">
        <f t="shared" si="9"/>
        <v>0</v>
      </c>
    </row>
    <row r="93" spans="1:12" ht="15" customHeight="1" x14ac:dyDescent="0.45">
      <c r="A93" s="293"/>
      <c r="B93" s="5" t="s">
        <v>7</v>
      </c>
      <c r="C93" s="2">
        <v>303</v>
      </c>
      <c r="D93" s="1">
        <v>0</v>
      </c>
      <c r="E93" s="1">
        <v>0</v>
      </c>
      <c r="F93" s="41">
        <f t="shared" si="12"/>
        <v>0</v>
      </c>
      <c r="G93" s="22">
        <f t="shared" si="10"/>
        <v>0</v>
      </c>
      <c r="H93" s="45">
        <f t="shared" si="7"/>
        <v>0</v>
      </c>
      <c r="I93" s="42">
        <f t="shared" si="8"/>
        <v>0</v>
      </c>
      <c r="J93" s="30">
        <f t="shared" si="11"/>
        <v>0</v>
      </c>
      <c r="K93" s="216"/>
      <c r="L93" s="27">
        <f t="shared" si="9"/>
        <v>0</v>
      </c>
    </row>
    <row r="94" spans="1:12" ht="15" customHeight="1" x14ac:dyDescent="0.45">
      <c r="A94" s="293"/>
      <c r="B94" s="5" t="s">
        <v>7</v>
      </c>
      <c r="C94" s="2">
        <v>304</v>
      </c>
      <c r="D94" s="1">
        <v>0</v>
      </c>
      <c r="E94" s="1">
        <v>0</v>
      </c>
      <c r="F94" s="41">
        <f t="shared" si="12"/>
        <v>0</v>
      </c>
      <c r="G94" s="22">
        <f t="shared" si="10"/>
        <v>0</v>
      </c>
      <c r="H94" s="45">
        <f t="shared" si="7"/>
        <v>0</v>
      </c>
      <c r="I94" s="42">
        <f t="shared" si="8"/>
        <v>0</v>
      </c>
      <c r="J94" s="30">
        <f t="shared" si="11"/>
        <v>0</v>
      </c>
      <c r="K94" s="216"/>
      <c r="L94" s="27">
        <f t="shared" si="9"/>
        <v>0</v>
      </c>
    </row>
    <row r="95" spans="1:12" ht="15" customHeight="1" x14ac:dyDescent="0.45">
      <c r="A95" s="293"/>
      <c r="B95" s="5" t="s">
        <v>7</v>
      </c>
      <c r="C95" s="2">
        <v>401</v>
      </c>
      <c r="D95" s="1">
        <v>0</v>
      </c>
      <c r="E95" s="1">
        <v>0</v>
      </c>
      <c r="F95" s="41">
        <f t="shared" si="12"/>
        <v>0</v>
      </c>
      <c r="G95" s="22">
        <f t="shared" si="10"/>
        <v>0</v>
      </c>
      <c r="H95" s="45">
        <f t="shared" si="7"/>
        <v>0</v>
      </c>
      <c r="I95" s="42">
        <f t="shared" si="8"/>
        <v>0</v>
      </c>
      <c r="J95" s="30">
        <f t="shared" si="11"/>
        <v>0</v>
      </c>
      <c r="K95" s="216"/>
      <c r="L95" s="27">
        <f t="shared" si="9"/>
        <v>0</v>
      </c>
    </row>
    <row r="96" spans="1:12" ht="15" customHeight="1" x14ac:dyDescent="0.45">
      <c r="A96" s="293"/>
      <c r="B96" s="5" t="s">
        <v>7</v>
      </c>
      <c r="C96" s="2">
        <v>402</v>
      </c>
      <c r="D96" s="1">
        <v>0</v>
      </c>
      <c r="E96" s="1">
        <v>0</v>
      </c>
      <c r="F96" s="41">
        <f t="shared" si="12"/>
        <v>0</v>
      </c>
      <c r="G96" s="22">
        <f t="shared" si="10"/>
        <v>0</v>
      </c>
      <c r="H96" s="45">
        <f t="shared" si="7"/>
        <v>0</v>
      </c>
      <c r="I96" s="42">
        <f t="shared" si="8"/>
        <v>0</v>
      </c>
      <c r="J96" s="30">
        <f t="shared" si="11"/>
        <v>0</v>
      </c>
      <c r="K96" s="216"/>
      <c r="L96" s="27">
        <f t="shared" si="9"/>
        <v>0</v>
      </c>
    </row>
    <row r="97" spans="1:12" ht="15" customHeight="1" x14ac:dyDescent="0.45">
      <c r="A97" s="293"/>
      <c r="B97" s="5" t="s">
        <v>7</v>
      </c>
      <c r="C97" s="2">
        <v>403</v>
      </c>
      <c r="D97" s="1">
        <v>0</v>
      </c>
      <c r="E97" s="1">
        <v>0</v>
      </c>
      <c r="F97" s="41">
        <f t="shared" si="12"/>
        <v>0</v>
      </c>
      <c r="G97" s="22">
        <f t="shared" si="10"/>
        <v>0</v>
      </c>
      <c r="H97" s="45">
        <f t="shared" si="7"/>
        <v>0</v>
      </c>
      <c r="I97" s="42">
        <f t="shared" si="8"/>
        <v>0</v>
      </c>
      <c r="J97" s="30">
        <f t="shared" si="11"/>
        <v>0</v>
      </c>
      <c r="K97" s="216"/>
      <c r="L97" s="27">
        <f t="shared" si="9"/>
        <v>0</v>
      </c>
    </row>
    <row r="98" spans="1:12" ht="15" customHeight="1" x14ac:dyDescent="0.45">
      <c r="A98" s="293"/>
      <c r="B98" s="5" t="s">
        <v>7</v>
      </c>
      <c r="C98" s="2">
        <v>404</v>
      </c>
      <c r="D98" s="1">
        <v>0</v>
      </c>
      <c r="E98" s="1">
        <v>0</v>
      </c>
      <c r="F98" s="41">
        <f t="shared" si="12"/>
        <v>0</v>
      </c>
      <c r="G98" s="22">
        <f t="shared" si="10"/>
        <v>0</v>
      </c>
      <c r="H98" s="45">
        <f t="shared" si="7"/>
        <v>0</v>
      </c>
      <c r="I98" s="42">
        <f t="shared" si="8"/>
        <v>0</v>
      </c>
      <c r="J98" s="30">
        <f t="shared" si="11"/>
        <v>0</v>
      </c>
      <c r="K98" s="216"/>
      <c r="L98" s="27">
        <f t="shared" si="9"/>
        <v>0</v>
      </c>
    </row>
    <row r="99" spans="1:12" ht="15" customHeight="1" x14ac:dyDescent="0.45">
      <c r="A99" s="293"/>
      <c r="B99" s="5" t="s">
        <v>7</v>
      </c>
      <c r="C99" s="2">
        <v>501</v>
      </c>
      <c r="D99" s="1">
        <v>0</v>
      </c>
      <c r="E99" s="1">
        <v>0</v>
      </c>
      <c r="F99" s="41">
        <f t="shared" si="12"/>
        <v>0</v>
      </c>
      <c r="G99" s="22">
        <f t="shared" si="10"/>
        <v>0</v>
      </c>
      <c r="H99" s="45">
        <f t="shared" si="7"/>
        <v>0</v>
      </c>
      <c r="I99" s="42">
        <f t="shared" si="8"/>
        <v>0</v>
      </c>
      <c r="J99" s="30">
        <f t="shared" si="11"/>
        <v>0</v>
      </c>
      <c r="K99" s="216"/>
      <c r="L99" s="27">
        <f t="shared" si="9"/>
        <v>0</v>
      </c>
    </row>
    <row r="100" spans="1:12" ht="15" customHeight="1" x14ac:dyDescent="0.45">
      <c r="A100" s="293"/>
      <c r="B100" s="5" t="s">
        <v>7</v>
      </c>
      <c r="C100" s="2">
        <v>502</v>
      </c>
      <c r="D100" s="1">
        <v>0</v>
      </c>
      <c r="E100" s="1">
        <v>0</v>
      </c>
      <c r="F100" s="41">
        <f t="shared" si="12"/>
        <v>0</v>
      </c>
      <c r="G100" s="22">
        <f t="shared" si="10"/>
        <v>0</v>
      </c>
      <c r="H100" s="45">
        <f t="shared" si="7"/>
        <v>0</v>
      </c>
      <c r="I100" s="42">
        <f t="shared" si="8"/>
        <v>0</v>
      </c>
      <c r="J100" s="30">
        <f t="shared" si="11"/>
        <v>0</v>
      </c>
      <c r="K100" s="216"/>
      <c r="L100" s="27">
        <f t="shared" si="9"/>
        <v>0</v>
      </c>
    </row>
    <row r="101" spans="1:12" ht="15" customHeight="1" x14ac:dyDescent="0.45">
      <c r="A101" s="293"/>
      <c r="B101" s="5" t="s">
        <v>7</v>
      </c>
      <c r="C101" s="2">
        <v>503</v>
      </c>
      <c r="D101" s="1">
        <v>0</v>
      </c>
      <c r="E101" s="1">
        <v>0</v>
      </c>
      <c r="F101" s="41">
        <f t="shared" si="12"/>
        <v>0</v>
      </c>
      <c r="G101" s="22">
        <f t="shared" si="10"/>
        <v>0</v>
      </c>
      <c r="H101" s="45">
        <f t="shared" si="7"/>
        <v>0</v>
      </c>
      <c r="I101" s="42">
        <f t="shared" si="8"/>
        <v>0</v>
      </c>
      <c r="J101" s="30">
        <f t="shared" si="11"/>
        <v>0</v>
      </c>
      <c r="K101" s="216"/>
      <c r="L101" s="27">
        <f t="shared" si="9"/>
        <v>0</v>
      </c>
    </row>
    <row r="102" spans="1:12" ht="15.75" customHeight="1" x14ac:dyDescent="0.45">
      <c r="A102" s="293"/>
      <c r="B102" s="5" t="s">
        <v>7</v>
      </c>
      <c r="C102" s="2">
        <v>504</v>
      </c>
      <c r="D102" s="1">
        <v>0</v>
      </c>
      <c r="E102" s="1">
        <v>0</v>
      </c>
      <c r="F102" s="41">
        <f t="shared" si="12"/>
        <v>0</v>
      </c>
      <c r="G102" s="22">
        <f t="shared" si="10"/>
        <v>0</v>
      </c>
      <c r="H102" s="45">
        <f t="shared" si="7"/>
        <v>0</v>
      </c>
      <c r="I102" s="42">
        <f t="shared" si="8"/>
        <v>0</v>
      </c>
      <c r="J102" s="30">
        <f t="shared" si="11"/>
        <v>0</v>
      </c>
      <c r="K102" s="216"/>
      <c r="L102" s="27">
        <f t="shared" si="9"/>
        <v>0</v>
      </c>
    </row>
    <row r="103" spans="1:12" ht="15" customHeight="1" x14ac:dyDescent="0.45">
      <c r="A103" s="294"/>
      <c r="B103" s="5" t="s">
        <v>8</v>
      </c>
      <c r="C103" s="2">
        <v>101</v>
      </c>
      <c r="D103" s="1">
        <v>0</v>
      </c>
      <c r="E103" s="1">
        <v>0</v>
      </c>
      <c r="F103" s="41">
        <f t="shared" si="12"/>
        <v>0</v>
      </c>
      <c r="G103" s="22">
        <f t="shared" si="10"/>
        <v>0</v>
      </c>
      <c r="H103" s="45">
        <f t="shared" si="7"/>
        <v>0</v>
      </c>
      <c r="I103" s="42">
        <f t="shared" si="8"/>
        <v>0</v>
      </c>
      <c r="J103" s="30">
        <f t="shared" si="11"/>
        <v>0</v>
      </c>
      <c r="K103" s="216"/>
      <c r="L103" s="27">
        <f t="shared" si="9"/>
        <v>0</v>
      </c>
    </row>
    <row r="104" spans="1:12" ht="15" customHeight="1" x14ac:dyDescent="0.45">
      <c r="A104" s="294"/>
      <c r="B104" s="5" t="s">
        <v>8</v>
      </c>
      <c r="C104" s="2">
        <v>102</v>
      </c>
      <c r="D104" s="1">
        <v>0</v>
      </c>
      <c r="E104" s="1">
        <v>0</v>
      </c>
      <c r="F104" s="41">
        <f>(E104-D104)*0.01</f>
        <v>0</v>
      </c>
      <c r="G104" s="22">
        <f t="shared" si="10"/>
        <v>0</v>
      </c>
      <c r="H104" s="45">
        <f t="shared" si="7"/>
        <v>0</v>
      </c>
      <c r="I104" s="42">
        <f t="shared" si="8"/>
        <v>0</v>
      </c>
      <c r="J104" s="30">
        <f t="shared" si="11"/>
        <v>0</v>
      </c>
      <c r="K104" s="216"/>
      <c r="L104" s="27">
        <f t="shared" si="9"/>
        <v>0</v>
      </c>
    </row>
    <row r="105" spans="1:12" ht="15" customHeight="1" x14ac:dyDescent="0.45">
      <c r="A105" s="294"/>
      <c r="B105" s="163" t="s">
        <v>8</v>
      </c>
      <c r="C105" s="2">
        <v>103</v>
      </c>
      <c r="D105" s="1">
        <v>0</v>
      </c>
      <c r="E105" s="1">
        <v>0</v>
      </c>
      <c r="F105" s="41">
        <f t="shared" si="12"/>
        <v>0</v>
      </c>
      <c r="G105" s="22">
        <f t="shared" si="10"/>
        <v>0</v>
      </c>
      <c r="H105" s="45">
        <f t="shared" si="7"/>
        <v>0</v>
      </c>
      <c r="I105" s="42">
        <f t="shared" si="8"/>
        <v>0</v>
      </c>
      <c r="J105" s="30">
        <f t="shared" si="11"/>
        <v>0</v>
      </c>
      <c r="K105" s="216"/>
      <c r="L105" s="27">
        <f t="shared" si="9"/>
        <v>0</v>
      </c>
    </row>
    <row r="106" spans="1:12" ht="15" customHeight="1" x14ac:dyDescent="0.45">
      <c r="A106" s="294"/>
      <c r="B106" s="5" t="s">
        <v>8</v>
      </c>
      <c r="C106" s="2">
        <v>104</v>
      </c>
      <c r="D106" s="1">
        <v>0</v>
      </c>
      <c r="E106" s="1">
        <v>0</v>
      </c>
      <c r="F106" s="41">
        <f t="shared" si="12"/>
        <v>0</v>
      </c>
      <c r="G106" s="22">
        <f t="shared" si="10"/>
        <v>0</v>
      </c>
      <c r="H106" s="45">
        <f t="shared" si="7"/>
        <v>0</v>
      </c>
      <c r="I106" s="42">
        <f t="shared" si="8"/>
        <v>0</v>
      </c>
      <c r="J106" s="30">
        <f t="shared" si="11"/>
        <v>0</v>
      </c>
      <c r="K106" s="216"/>
      <c r="L106" s="27">
        <f t="shared" si="9"/>
        <v>0</v>
      </c>
    </row>
    <row r="107" spans="1:12" ht="15" customHeight="1" x14ac:dyDescent="0.45">
      <c r="A107" s="294"/>
      <c r="B107" s="5" t="s">
        <v>8</v>
      </c>
      <c r="C107" s="2">
        <v>201</v>
      </c>
      <c r="D107" s="1">
        <v>0</v>
      </c>
      <c r="E107" s="1">
        <v>0</v>
      </c>
      <c r="F107" s="41">
        <f t="shared" si="12"/>
        <v>0</v>
      </c>
      <c r="G107" s="22">
        <f t="shared" si="10"/>
        <v>0</v>
      </c>
      <c r="H107" s="45">
        <f t="shared" si="7"/>
        <v>0</v>
      </c>
      <c r="I107" s="42">
        <f t="shared" si="8"/>
        <v>0</v>
      </c>
      <c r="J107" s="30">
        <f t="shared" si="11"/>
        <v>0</v>
      </c>
      <c r="K107" s="216"/>
      <c r="L107" s="27">
        <f t="shared" si="9"/>
        <v>0</v>
      </c>
    </row>
    <row r="108" spans="1:12" ht="15" customHeight="1" x14ac:dyDescent="0.45">
      <c r="A108" s="294"/>
      <c r="B108" s="5" t="s">
        <v>8</v>
      </c>
      <c r="C108" s="2">
        <v>202</v>
      </c>
      <c r="D108" s="1">
        <v>0</v>
      </c>
      <c r="E108" s="1">
        <v>0</v>
      </c>
      <c r="F108" s="41">
        <f t="shared" si="12"/>
        <v>0</v>
      </c>
      <c r="G108" s="22">
        <f t="shared" si="10"/>
        <v>0</v>
      </c>
      <c r="H108" s="45">
        <f t="shared" si="7"/>
        <v>0</v>
      </c>
      <c r="I108" s="42">
        <f t="shared" si="8"/>
        <v>0</v>
      </c>
      <c r="J108" s="30">
        <f t="shared" si="11"/>
        <v>0</v>
      </c>
      <c r="K108" s="216"/>
      <c r="L108" s="27">
        <f t="shared" si="9"/>
        <v>0</v>
      </c>
    </row>
    <row r="109" spans="1:12" ht="15" customHeight="1" x14ac:dyDescent="0.45">
      <c r="A109" s="294"/>
      <c r="B109" s="5" t="s">
        <v>8</v>
      </c>
      <c r="C109" s="2">
        <v>203</v>
      </c>
      <c r="D109" s="1">
        <v>0</v>
      </c>
      <c r="E109" s="1">
        <v>0</v>
      </c>
      <c r="F109" s="41">
        <f t="shared" si="12"/>
        <v>0</v>
      </c>
      <c r="G109" s="22">
        <f t="shared" si="10"/>
        <v>0</v>
      </c>
      <c r="H109" s="45">
        <f t="shared" si="7"/>
        <v>0</v>
      </c>
      <c r="I109" s="42">
        <f t="shared" si="8"/>
        <v>0</v>
      </c>
      <c r="J109" s="30">
        <f t="shared" si="11"/>
        <v>0</v>
      </c>
      <c r="K109" s="216"/>
      <c r="L109" s="27">
        <f t="shared" si="9"/>
        <v>0</v>
      </c>
    </row>
    <row r="110" spans="1:12" ht="15" customHeight="1" x14ac:dyDescent="0.45">
      <c r="A110" s="294"/>
      <c r="B110" s="5" t="s">
        <v>8</v>
      </c>
      <c r="C110" s="2">
        <v>204</v>
      </c>
      <c r="D110" s="1">
        <v>0</v>
      </c>
      <c r="E110" s="1">
        <v>0</v>
      </c>
      <c r="F110" s="41">
        <f t="shared" si="12"/>
        <v>0</v>
      </c>
      <c r="G110" s="22">
        <f t="shared" si="10"/>
        <v>0</v>
      </c>
      <c r="H110" s="45">
        <f t="shared" si="7"/>
        <v>0</v>
      </c>
      <c r="I110" s="42">
        <f t="shared" si="8"/>
        <v>0</v>
      </c>
      <c r="J110" s="30">
        <f t="shared" si="11"/>
        <v>0</v>
      </c>
      <c r="K110" s="216"/>
      <c r="L110" s="27">
        <f t="shared" si="9"/>
        <v>0</v>
      </c>
    </row>
    <row r="111" spans="1:12" ht="15" customHeight="1" x14ac:dyDescent="0.45">
      <c r="A111" s="294"/>
      <c r="B111" s="5" t="s">
        <v>8</v>
      </c>
      <c r="C111" s="2">
        <v>301</v>
      </c>
      <c r="D111" s="1">
        <v>0</v>
      </c>
      <c r="E111" s="1">
        <v>0</v>
      </c>
      <c r="F111" s="41">
        <f t="shared" si="12"/>
        <v>0</v>
      </c>
      <c r="G111" s="22">
        <f t="shared" si="10"/>
        <v>0</v>
      </c>
      <c r="H111" s="45">
        <f t="shared" si="7"/>
        <v>0</v>
      </c>
      <c r="I111" s="42">
        <f t="shared" si="8"/>
        <v>0</v>
      </c>
      <c r="J111" s="30">
        <f t="shared" si="11"/>
        <v>0</v>
      </c>
      <c r="K111" s="216"/>
      <c r="L111" s="27">
        <f t="shared" si="9"/>
        <v>0</v>
      </c>
    </row>
    <row r="112" spans="1:12" ht="15" customHeight="1" x14ac:dyDescent="0.45">
      <c r="A112" s="294"/>
      <c r="B112" s="5" t="s">
        <v>8</v>
      </c>
      <c r="C112" s="2">
        <v>302</v>
      </c>
      <c r="D112" s="1">
        <v>0</v>
      </c>
      <c r="E112" s="1">
        <v>0</v>
      </c>
      <c r="F112" s="41">
        <f t="shared" si="12"/>
        <v>0</v>
      </c>
      <c r="G112" s="22">
        <f t="shared" si="10"/>
        <v>0</v>
      </c>
      <c r="H112" s="45">
        <f t="shared" si="7"/>
        <v>0</v>
      </c>
      <c r="I112" s="42">
        <f t="shared" si="8"/>
        <v>0</v>
      </c>
      <c r="J112" s="30">
        <f t="shared" si="11"/>
        <v>0</v>
      </c>
      <c r="K112" s="216"/>
      <c r="L112" s="27">
        <f t="shared" si="9"/>
        <v>0</v>
      </c>
    </row>
    <row r="113" spans="1:12" ht="15" customHeight="1" x14ac:dyDescent="0.45">
      <c r="A113" s="294"/>
      <c r="B113" s="5" t="s">
        <v>8</v>
      </c>
      <c r="C113" s="2">
        <v>303</v>
      </c>
      <c r="D113" s="1">
        <v>0</v>
      </c>
      <c r="E113" s="1">
        <v>0</v>
      </c>
      <c r="F113" s="41">
        <f t="shared" si="12"/>
        <v>0</v>
      </c>
      <c r="G113" s="22">
        <f t="shared" si="10"/>
        <v>0</v>
      </c>
      <c r="H113" s="45">
        <f t="shared" si="7"/>
        <v>0</v>
      </c>
      <c r="I113" s="42">
        <f t="shared" si="8"/>
        <v>0</v>
      </c>
      <c r="J113" s="30">
        <f t="shared" si="11"/>
        <v>0</v>
      </c>
      <c r="K113" s="216"/>
      <c r="L113" s="27">
        <f t="shared" si="9"/>
        <v>0</v>
      </c>
    </row>
    <row r="114" spans="1:12" ht="15" customHeight="1" x14ac:dyDescent="0.45">
      <c r="A114" s="294"/>
      <c r="B114" s="5" t="s">
        <v>8</v>
      </c>
      <c r="C114" s="2">
        <v>304</v>
      </c>
      <c r="D114" s="1">
        <v>0</v>
      </c>
      <c r="E114" s="1">
        <v>0</v>
      </c>
      <c r="F114" s="41">
        <f t="shared" si="12"/>
        <v>0</v>
      </c>
      <c r="G114" s="22">
        <f t="shared" si="10"/>
        <v>0</v>
      </c>
      <c r="H114" s="45">
        <f t="shared" si="7"/>
        <v>0</v>
      </c>
      <c r="I114" s="42">
        <f t="shared" si="8"/>
        <v>0</v>
      </c>
      <c r="J114" s="30">
        <f t="shared" si="11"/>
        <v>0</v>
      </c>
      <c r="K114" s="216"/>
      <c r="L114" s="27">
        <f t="shared" si="9"/>
        <v>0</v>
      </c>
    </row>
    <row r="115" spans="1:12" ht="15" customHeight="1" x14ac:dyDescent="0.45">
      <c r="A115" s="294"/>
      <c r="B115" s="5" t="s">
        <v>8</v>
      </c>
      <c r="C115" s="2">
        <v>401</v>
      </c>
      <c r="D115" s="1">
        <v>0</v>
      </c>
      <c r="E115" s="1">
        <v>0</v>
      </c>
      <c r="F115" s="41">
        <f t="shared" si="12"/>
        <v>0</v>
      </c>
      <c r="G115" s="22">
        <f t="shared" si="10"/>
        <v>0</v>
      </c>
      <c r="H115" s="45">
        <f t="shared" si="7"/>
        <v>0</v>
      </c>
      <c r="I115" s="42">
        <f t="shared" si="8"/>
        <v>0</v>
      </c>
      <c r="J115" s="30">
        <f t="shared" si="11"/>
        <v>0</v>
      </c>
      <c r="K115" s="216"/>
      <c r="L115" s="27">
        <f t="shared" si="9"/>
        <v>0</v>
      </c>
    </row>
    <row r="116" spans="1:12" ht="15" customHeight="1" x14ac:dyDescent="0.45">
      <c r="A116" s="294"/>
      <c r="B116" s="5" t="s">
        <v>8</v>
      </c>
      <c r="C116" s="2">
        <v>402</v>
      </c>
      <c r="D116" s="1">
        <v>0</v>
      </c>
      <c r="E116" s="1">
        <v>0</v>
      </c>
      <c r="F116" s="41">
        <f t="shared" si="12"/>
        <v>0</v>
      </c>
      <c r="G116" s="22">
        <f t="shared" si="10"/>
        <v>0</v>
      </c>
      <c r="H116" s="45">
        <f t="shared" si="7"/>
        <v>0</v>
      </c>
      <c r="I116" s="42">
        <f t="shared" si="8"/>
        <v>0</v>
      </c>
      <c r="J116" s="30">
        <f t="shared" si="11"/>
        <v>0</v>
      </c>
      <c r="K116" s="216"/>
      <c r="L116" s="27">
        <f t="shared" si="9"/>
        <v>0</v>
      </c>
    </row>
    <row r="117" spans="1:12" ht="15" customHeight="1" x14ac:dyDescent="0.45">
      <c r="A117" s="294"/>
      <c r="B117" s="5" t="s">
        <v>8</v>
      </c>
      <c r="C117" s="2">
        <v>403</v>
      </c>
      <c r="D117" s="1">
        <v>0</v>
      </c>
      <c r="E117" s="1">
        <v>0</v>
      </c>
      <c r="F117" s="41">
        <f t="shared" si="12"/>
        <v>0</v>
      </c>
      <c r="G117" s="22">
        <f t="shared" si="10"/>
        <v>0</v>
      </c>
      <c r="H117" s="45">
        <f t="shared" si="7"/>
        <v>0</v>
      </c>
      <c r="I117" s="42">
        <f t="shared" si="8"/>
        <v>0</v>
      </c>
      <c r="J117" s="30">
        <f t="shared" si="11"/>
        <v>0</v>
      </c>
      <c r="K117" s="216"/>
      <c r="L117" s="27">
        <f t="shared" si="9"/>
        <v>0</v>
      </c>
    </row>
    <row r="118" spans="1:12" ht="15" customHeight="1" x14ac:dyDescent="0.45">
      <c r="A118" s="294"/>
      <c r="B118" s="5" t="s">
        <v>8</v>
      </c>
      <c r="C118" s="2">
        <v>404</v>
      </c>
      <c r="D118" s="1">
        <v>0</v>
      </c>
      <c r="E118" s="1">
        <v>0</v>
      </c>
      <c r="F118" s="41">
        <f t="shared" si="12"/>
        <v>0</v>
      </c>
      <c r="G118" s="22">
        <f t="shared" si="10"/>
        <v>0</v>
      </c>
      <c r="H118" s="45">
        <f t="shared" si="7"/>
        <v>0</v>
      </c>
      <c r="I118" s="42">
        <f t="shared" si="8"/>
        <v>0</v>
      </c>
      <c r="J118" s="30">
        <f t="shared" si="11"/>
        <v>0</v>
      </c>
      <c r="K118" s="216"/>
      <c r="L118" s="27">
        <f t="shared" si="9"/>
        <v>0</v>
      </c>
    </row>
    <row r="119" spans="1:12" ht="15" customHeight="1" x14ac:dyDescent="0.45">
      <c r="A119" s="294"/>
      <c r="B119" s="5" t="s">
        <v>8</v>
      </c>
      <c r="C119" s="2">
        <v>501</v>
      </c>
      <c r="D119" s="1">
        <v>0</v>
      </c>
      <c r="E119" s="1">
        <v>0</v>
      </c>
      <c r="F119" s="41">
        <f t="shared" si="12"/>
        <v>0</v>
      </c>
      <c r="G119" s="22">
        <f t="shared" si="10"/>
        <v>0</v>
      </c>
      <c r="H119" s="45">
        <f t="shared" si="7"/>
        <v>0</v>
      </c>
      <c r="I119" s="42">
        <f t="shared" si="8"/>
        <v>0</v>
      </c>
      <c r="J119" s="30">
        <f t="shared" si="11"/>
        <v>0</v>
      </c>
      <c r="K119" s="216"/>
      <c r="L119" s="27">
        <f t="shared" si="9"/>
        <v>0</v>
      </c>
    </row>
    <row r="120" spans="1:12" ht="15" customHeight="1" x14ac:dyDescent="0.45">
      <c r="A120" s="294"/>
      <c r="B120" s="5" t="s">
        <v>8</v>
      </c>
      <c r="C120" s="2">
        <v>502</v>
      </c>
      <c r="D120" s="1">
        <v>0</v>
      </c>
      <c r="E120" s="1">
        <v>0</v>
      </c>
      <c r="F120" s="41">
        <f t="shared" si="12"/>
        <v>0</v>
      </c>
      <c r="G120" s="22">
        <f t="shared" si="10"/>
        <v>0</v>
      </c>
      <c r="H120" s="45">
        <f t="shared" si="7"/>
        <v>0</v>
      </c>
      <c r="I120" s="42">
        <f t="shared" si="8"/>
        <v>0</v>
      </c>
      <c r="J120" s="30">
        <f t="shared" si="11"/>
        <v>0</v>
      </c>
      <c r="K120" s="216"/>
      <c r="L120" s="27">
        <f t="shared" si="9"/>
        <v>0</v>
      </c>
    </row>
    <row r="121" spans="1:12" ht="15" customHeight="1" x14ac:dyDescent="0.45">
      <c r="A121" s="294"/>
      <c r="B121" s="5" t="s">
        <v>8</v>
      </c>
      <c r="C121" s="2">
        <v>503</v>
      </c>
      <c r="D121" s="1">
        <v>0</v>
      </c>
      <c r="E121" s="1">
        <v>0</v>
      </c>
      <c r="F121" s="41">
        <f t="shared" si="12"/>
        <v>0</v>
      </c>
      <c r="G121" s="22">
        <f t="shared" si="10"/>
        <v>0</v>
      </c>
      <c r="H121" s="45">
        <f t="shared" si="7"/>
        <v>0</v>
      </c>
      <c r="I121" s="42">
        <f t="shared" si="8"/>
        <v>0</v>
      </c>
      <c r="J121" s="30">
        <f t="shared" si="11"/>
        <v>0</v>
      </c>
      <c r="K121" s="216"/>
      <c r="L121" s="27">
        <f t="shared" si="9"/>
        <v>0</v>
      </c>
    </row>
    <row r="122" spans="1:12" ht="15.75" customHeight="1" x14ac:dyDescent="0.45">
      <c r="A122" s="294"/>
      <c r="B122" s="5" t="s">
        <v>8</v>
      </c>
      <c r="C122" s="2">
        <v>504</v>
      </c>
      <c r="D122" s="1">
        <v>0</v>
      </c>
      <c r="E122" s="1">
        <v>0</v>
      </c>
      <c r="F122" s="41">
        <f t="shared" si="12"/>
        <v>0</v>
      </c>
      <c r="G122" s="22">
        <f t="shared" si="10"/>
        <v>0</v>
      </c>
      <c r="H122" s="45">
        <f t="shared" si="7"/>
        <v>0</v>
      </c>
      <c r="I122" s="42">
        <f t="shared" si="8"/>
        <v>0</v>
      </c>
      <c r="J122" s="30">
        <f t="shared" si="11"/>
        <v>0</v>
      </c>
      <c r="K122" s="216"/>
      <c r="L122" s="27">
        <f t="shared" si="9"/>
        <v>0</v>
      </c>
    </row>
    <row r="123" spans="1:12" ht="15" customHeight="1" x14ac:dyDescent="0.45">
      <c r="A123" s="293"/>
      <c r="B123" s="5" t="s">
        <v>9</v>
      </c>
      <c r="C123" s="2">
        <v>101</v>
      </c>
      <c r="D123" s="1">
        <v>0</v>
      </c>
      <c r="E123" s="1">
        <v>0</v>
      </c>
      <c r="F123" s="41">
        <f t="shared" si="12"/>
        <v>0</v>
      </c>
      <c r="G123" s="22">
        <f t="shared" si="10"/>
        <v>0</v>
      </c>
      <c r="H123" s="45">
        <f t="shared" si="7"/>
        <v>0</v>
      </c>
      <c r="I123" s="42">
        <f t="shared" si="8"/>
        <v>0</v>
      </c>
      <c r="J123" s="30">
        <f t="shared" si="11"/>
        <v>0</v>
      </c>
      <c r="K123" s="216"/>
      <c r="L123" s="27">
        <f t="shared" si="9"/>
        <v>0</v>
      </c>
    </row>
    <row r="124" spans="1:12" ht="15" customHeight="1" x14ac:dyDescent="0.45">
      <c r="A124" s="293"/>
      <c r="B124" s="163" t="s">
        <v>9</v>
      </c>
      <c r="C124" s="2">
        <v>102</v>
      </c>
      <c r="D124" s="1">
        <v>0</v>
      </c>
      <c r="E124" s="1">
        <v>0</v>
      </c>
      <c r="F124" s="41">
        <f>(E124-D124)*0.01</f>
        <v>0</v>
      </c>
      <c r="G124" s="22">
        <f t="shared" si="10"/>
        <v>0</v>
      </c>
      <c r="H124" s="45">
        <f t="shared" si="7"/>
        <v>0</v>
      </c>
      <c r="I124" s="42">
        <f t="shared" si="8"/>
        <v>0</v>
      </c>
      <c r="J124" s="30">
        <f t="shared" si="11"/>
        <v>0</v>
      </c>
      <c r="K124" s="216"/>
      <c r="L124" s="27">
        <f t="shared" si="9"/>
        <v>0</v>
      </c>
    </row>
    <row r="125" spans="1:12" ht="15" customHeight="1" x14ac:dyDescent="0.45">
      <c r="A125" s="293"/>
      <c r="B125" s="5" t="s">
        <v>9</v>
      </c>
      <c r="C125" s="2">
        <v>103</v>
      </c>
      <c r="D125" s="1">
        <v>0</v>
      </c>
      <c r="E125" s="1">
        <v>0</v>
      </c>
      <c r="F125" s="41">
        <f t="shared" ref="F125:F182" si="13">(E125-D125)*$N$1</f>
        <v>0</v>
      </c>
      <c r="G125" s="22">
        <f t="shared" si="10"/>
        <v>0</v>
      </c>
      <c r="H125" s="45">
        <f t="shared" si="7"/>
        <v>0</v>
      </c>
      <c r="I125" s="42">
        <f t="shared" si="8"/>
        <v>0</v>
      </c>
      <c r="J125" s="30">
        <f t="shared" si="11"/>
        <v>0</v>
      </c>
      <c r="K125" s="216"/>
      <c r="L125" s="27">
        <f t="shared" si="9"/>
        <v>0</v>
      </c>
    </row>
    <row r="126" spans="1:12" ht="15" customHeight="1" x14ac:dyDescent="0.45">
      <c r="A126" s="293"/>
      <c r="B126" s="5" t="s">
        <v>9</v>
      </c>
      <c r="C126" s="2">
        <v>104</v>
      </c>
      <c r="D126" s="1">
        <v>0</v>
      </c>
      <c r="E126" s="1">
        <v>0</v>
      </c>
      <c r="F126" s="41">
        <f>(E126-D126)*$N$1</f>
        <v>0</v>
      </c>
      <c r="G126" s="22">
        <f t="shared" si="10"/>
        <v>0</v>
      </c>
      <c r="H126" s="45">
        <f t="shared" si="7"/>
        <v>0</v>
      </c>
      <c r="I126" s="42">
        <f t="shared" si="8"/>
        <v>0</v>
      </c>
      <c r="J126" s="30">
        <f t="shared" si="11"/>
        <v>0</v>
      </c>
      <c r="K126" s="216"/>
      <c r="L126" s="27">
        <f t="shared" si="9"/>
        <v>0</v>
      </c>
    </row>
    <row r="127" spans="1:12" ht="15" customHeight="1" x14ac:dyDescent="0.45">
      <c r="A127" s="293"/>
      <c r="B127" s="5" t="s">
        <v>9</v>
      </c>
      <c r="C127" s="2">
        <v>201</v>
      </c>
      <c r="D127" s="1">
        <v>0</v>
      </c>
      <c r="E127" s="1">
        <v>0</v>
      </c>
      <c r="F127" s="41">
        <f t="shared" si="13"/>
        <v>0</v>
      </c>
      <c r="G127" s="22">
        <f t="shared" si="10"/>
        <v>0</v>
      </c>
      <c r="H127" s="45">
        <f t="shared" si="7"/>
        <v>0</v>
      </c>
      <c r="I127" s="42">
        <f t="shared" si="8"/>
        <v>0</v>
      </c>
      <c r="J127" s="30">
        <f t="shared" si="11"/>
        <v>0</v>
      </c>
      <c r="K127" s="216"/>
      <c r="L127" s="27">
        <f t="shared" si="9"/>
        <v>0</v>
      </c>
    </row>
    <row r="128" spans="1:12" ht="15" customHeight="1" x14ac:dyDescent="0.45">
      <c r="A128" s="293"/>
      <c r="B128" s="5" t="s">
        <v>9</v>
      </c>
      <c r="C128" s="2">
        <v>202</v>
      </c>
      <c r="D128" s="1">
        <v>0</v>
      </c>
      <c r="E128" s="1">
        <v>0</v>
      </c>
      <c r="F128" s="41">
        <f t="shared" si="13"/>
        <v>0</v>
      </c>
      <c r="G128" s="22">
        <f t="shared" si="10"/>
        <v>0</v>
      </c>
      <c r="H128" s="45">
        <f t="shared" si="7"/>
        <v>0</v>
      </c>
      <c r="I128" s="42">
        <f t="shared" si="8"/>
        <v>0</v>
      </c>
      <c r="J128" s="30">
        <f t="shared" si="11"/>
        <v>0</v>
      </c>
      <c r="K128" s="216"/>
      <c r="L128" s="27">
        <f t="shared" si="9"/>
        <v>0</v>
      </c>
    </row>
    <row r="129" spans="1:12" ht="15" customHeight="1" x14ac:dyDescent="0.45">
      <c r="A129" s="293"/>
      <c r="B129" s="5" t="s">
        <v>9</v>
      </c>
      <c r="C129" s="2">
        <v>203</v>
      </c>
      <c r="D129" s="1">
        <v>0</v>
      </c>
      <c r="E129" s="1">
        <v>0</v>
      </c>
      <c r="F129" s="41">
        <f t="shared" si="13"/>
        <v>0</v>
      </c>
      <c r="G129" s="22">
        <f t="shared" si="10"/>
        <v>0</v>
      </c>
      <c r="H129" s="45">
        <f t="shared" si="7"/>
        <v>0</v>
      </c>
      <c r="I129" s="42">
        <f t="shared" si="8"/>
        <v>0</v>
      </c>
      <c r="J129" s="30">
        <f t="shared" si="11"/>
        <v>0</v>
      </c>
      <c r="K129" s="216"/>
      <c r="L129" s="27">
        <f t="shared" si="9"/>
        <v>0</v>
      </c>
    </row>
    <row r="130" spans="1:12" ht="15" customHeight="1" x14ac:dyDescent="0.45">
      <c r="A130" s="293"/>
      <c r="B130" s="5" t="s">
        <v>9</v>
      </c>
      <c r="C130" s="2">
        <v>204</v>
      </c>
      <c r="D130" s="1">
        <v>0</v>
      </c>
      <c r="E130" s="1">
        <v>0</v>
      </c>
      <c r="F130" s="41">
        <f t="shared" si="13"/>
        <v>0</v>
      </c>
      <c r="G130" s="22">
        <f t="shared" si="10"/>
        <v>0</v>
      </c>
      <c r="H130" s="45">
        <f t="shared" si="7"/>
        <v>0</v>
      </c>
      <c r="I130" s="42">
        <f t="shared" si="8"/>
        <v>0</v>
      </c>
      <c r="J130" s="30">
        <f t="shared" si="11"/>
        <v>0</v>
      </c>
      <c r="K130" s="216"/>
      <c r="L130" s="27">
        <f t="shared" si="9"/>
        <v>0</v>
      </c>
    </row>
    <row r="131" spans="1:12" ht="15" customHeight="1" x14ac:dyDescent="0.45">
      <c r="A131" s="293"/>
      <c r="B131" s="5" t="s">
        <v>9</v>
      </c>
      <c r="C131" s="2">
        <v>301</v>
      </c>
      <c r="D131" s="1">
        <v>0</v>
      </c>
      <c r="E131" s="1">
        <v>0</v>
      </c>
      <c r="F131" s="41">
        <f t="shared" si="13"/>
        <v>0</v>
      </c>
      <c r="G131" s="22">
        <f t="shared" si="10"/>
        <v>0</v>
      </c>
      <c r="H131" s="45">
        <f t="shared" si="7"/>
        <v>0</v>
      </c>
      <c r="I131" s="42">
        <f t="shared" si="8"/>
        <v>0</v>
      </c>
      <c r="J131" s="30">
        <f t="shared" si="11"/>
        <v>0</v>
      </c>
      <c r="K131" s="216"/>
      <c r="L131" s="27">
        <f t="shared" si="9"/>
        <v>0</v>
      </c>
    </row>
    <row r="132" spans="1:12" ht="15" customHeight="1" x14ac:dyDescent="0.45">
      <c r="A132" s="293"/>
      <c r="B132" s="5" t="s">
        <v>9</v>
      </c>
      <c r="C132" s="2">
        <v>302</v>
      </c>
      <c r="D132" s="1">
        <v>0</v>
      </c>
      <c r="E132" s="1">
        <v>0</v>
      </c>
      <c r="F132" s="41">
        <f t="shared" si="13"/>
        <v>0</v>
      </c>
      <c r="G132" s="22">
        <f t="shared" si="10"/>
        <v>0</v>
      </c>
      <c r="H132" s="45">
        <f t="shared" ref="H132:H182" si="14">MMULT($H$1,1/180)</f>
        <v>0</v>
      </c>
      <c r="I132" s="42">
        <f t="shared" ref="I132:I182" si="15">SUM(G132,H132)</f>
        <v>0</v>
      </c>
      <c r="J132" s="30">
        <f t="shared" si="11"/>
        <v>0</v>
      </c>
      <c r="K132" s="216"/>
      <c r="L132" s="27">
        <f t="shared" ref="L132:L182" si="16">SUM(I132,J132,K132)</f>
        <v>0</v>
      </c>
    </row>
    <row r="133" spans="1:12" ht="15" customHeight="1" x14ac:dyDescent="0.45">
      <c r="A133" s="293"/>
      <c r="B133" s="5" t="s">
        <v>9</v>
      </c>
      <c r="C133" s="2">
        <v>303</v>
      </c>
      <c r="D133" s="1">
        <v>0</v>
      </c>
      <c r="E133" s="1">
        <v>0</v>
      </c>
      <c r="F133" s="41">
        <f t="shared" si="13"/>
        <v>0</v>
      </c>
      <c r="G133" s="22">
        <f t="shared" ref="G133:G181" si="17">MMULT($I$1,1/$F$183)*F133</f>
        <v>0</v>
      </c>
      <c r="H133" s="45">
        <f t="shared" si="14"/>
        <v>0</v>
      </c>
      <c r="I133" s="42">
        <f t="shared" si="15"/>
        <v>0</v>
      </c>
      <c r="J133" s="30">
        <f t="shared" ref="J133:J182" si="18">SUM($J$3)</f>
        <v>0</v>
      </c>
      <c r="K133" s="216"/>
      <c r="L133" s="27">
        <f t="shared" si="16"/>
        <v>0</v>
      </c>
    </row>
    <row r="134" spans="1:12" ht="15" customHeight="1" x14ac:dyDescent="0.45">
      <c r="A134" s="293"/>
      <c r="B134" s="5" t="s">
        <v>9</v>
      </c>
      <c r="C134" s="2">
        <v>304</v>
      </c>
      <c r="D134" s="1">
        <v>0</v>
      </c>
      <c r="E134" s="1">
        <v>0</v>
      </c>
      <c r="F134" s="41">
        <f t="shared" si="13"/>
        <v>0</v>
      </c>
      <c r="G134" s="22">
        <f t="shared" si="17"/>
        <v>0</v>
      </c>
      <c r="H134" s="45">
        <f t="shared" si="14"/>
        <v>0</v>
      </c>
      <c r="I134" s="42">
        <f t="shared" si="15"/>
        <v>0</v>
      </c>
      <c r="J134" s="30">
        <f t="shared" si="18"/>
        <v>0</v>
      </c>
      <c r="K134" s="216"/>
      <c r="L134" s="27">
        <f t="shared" si="16"/>
        <v>0</v>
      </c>
    </row>
    <row r="135" spans="1:12" ht="15" customHeight="1" x14ac:dyDescent="0.45">
      <c r="A135" s="293"/>
      <c r="B135" s="5" t="s">
        <v>9</v>
      </c>
      <c r="C135" s="2">
        <v>401</v>
      </c>
      <c r="D135" s="1">
        <v>0</v>
      </c>
      <c r="E135" s="1">
        <v>0</v>
      </c>
      <c r="F135" s="41">
        <f t="shared" si="13"/>
        <v>0</v>
      </c>
      <c r="G135" s="22">
        <f t="shared" si="17"/>
        <v>0</v>
      </c>
      <c r="H135" s="45">
        <f t="shared" si="14"/>
        <v>0</v>
      </c>
      <c r="I135" s="42">
        <f t="shared" si="15"/>
        <v>0</v>
      </c>
      <c r="J135" s="30">
        <f t="shared" si="18"/>
        <v>0</v>
      </c>
      <c r="K135" s="216"/>
      <c r="L135" s="27">
        <f t="shared" si="16"/>
        <v>0</v>
      </c>
    </row>
    <row r="136" spans="1:12" ht="15" customHeight="1" x14ac:dyDescent="0.45">
      <c r="A136" s="293"/>
      <c r="B136" s="5" t="s">
        <v>9</v>
      </c>
      <c r="C136" s="2">
        <v>402</v>
      </c>
      <c r="D136" s="1">
        <v>0</v>
      </c>
      <c r="E136" s="1">
        <v>0</v>
      </c>
      <c r="F136" s="41">
        <f t="shared" si="13"/>
        <v>0</v>
      </c>
      <c r="G136" s="22">
        <f t="shared" si="17"/>
        <v>0</v>
      </c>
      <c r="H136" s="45">
        <f t="shared" si="14"/>
        <v>0</v>
      </c>
      <c r="I136" s="42">
        <f t="shared" si="15"/>
        <v>0</v>
      </c>
      <c r="J136" s="30">
        <f t="shared" si="18"/>
        <v>0</v>
      </c>
      <c r="K136" s="216"/>
      <c r="L136" s="27">
        <f t="shared" si="16"/>
        <v>0</v>
      </c>
    </row>
    <row r="137" spans="1:12" ht="15" customHeight="1" x14ac:dyDescent="0.45">
      <c r="A137" s="293"/>
      <c r="B137" s="5" t="s">
        <v>9</v>
      </c>
      <c r="C137" s="2">
        <v>403</v>
      </c>
      <c r="D137" s="1">
        <v>0</v>
      </c>
      <c r="E137" s="1">
        <v>0</v>
      </c>
      <c r="F137" s="41">
        <f t="shared" si="13"/>
        <v>0</v>
      </c>
      <c r="G137" s="22">
        <f t="shared" si="17"/>
        <v>0</v>
      </c>
      <c r="H137" s="45">
        <f t="shared" si="14"/>
        <v>0</v>
      </c>
      <c r="I137" s="42">
        <f t="shared" si="15"/>
        <v>0</v>
      </c>
      <c r="J137" s="30">
        <f t="shared" si="18"/>
        <v>0</v>
      </c>
      <c r="K137" s="216"/>
      <c r="L137" s="27">
        <f t="shared" si="16"/>
        <v>0</v>
      </c>
    </row>
    <row r="138" spans="1:12" ht="15" customHeight="1" x14ac:dyDescent="0.45">
      <c r="A138" s="293"/>
      <c r="B138" s="5" t="s">
        <v>9</v>
      </c>
      <c r="C138" s="2">
        <v>404</v>
      </c>
      <c r="D138" s="1">
        <v>0</v>
      </c>
      <c r="E138" s="1">
        <v>0</v>
      </c>
      <c r="F138" s="41">
        <f t="shared" si="13"/>
        <v>0</v>
      </c>
      <c r="G138" s="22">
        <f t="shared" si="17"/>
        <v>0</v>
      </c>
      <c r="H138" s="45">
        <f t="shared" si="14"/>
        <v>0</v>
      </c>
      <c r="I138" s="42">
        <f t="shared" si="15"/>
        <v>0</v>
      </c>
      <c r="J138" s="30">
        <f t="shared" si="18"/>
        <v>0</v>
      </c>
      <c r="K138" s="216"/>
      <c r="L138" s="27">
        <f t="shared" si="16"/>
        <v>0</v>
      </c>
    </row>
    <row r="139" spans="1:12" ht="15" customHeight="1" x14ac:dyDescent="0.45">
      <c r="A139" s="293"/>
      <c r="B139" s="5" t="s">
        <v>9</v>
      </c>
      <c r="C139" s="2">
        <v>501</v>
      </c>
      <c r="D139" s="1">
        <v>0</v>
      </c>
      <c r="E139" s="1">
        <v>0</v>
      </c>
      <c r="F139" s="41">
        <f t="shared" si="13"/>
        <v>0</v>
      </c>
      <c r="G139" s="22">
        <f t="shared" si="17"/>
        <v>0</v>
      </c>
      <c r="H139" s="45">
        <f t="shared" si="14"/>
        <v>0</v>
      </c>
      <c r="I139" s="42">
        <f t="shared" si="15"/>
        <v>0</v>
      </c>
      <c r="J139" s="30">
        <f t="shared" si="18"/>
        <v>0</v>
      </c>
      <c r="K139" s="216"/>
      <c r="L139" s="27">
        <f t="shared" si="16"/>
        <v>0</v>
      </c>
    </row>
    <row r="140" spans="1:12" ht="15" customHeight="1" x14ac:dyDescent="0.45">
      <c r="A140" s="293"/>
      <c r="B140" s="5" t="s">
        <v>9</v>
      </c>
      <c r="C140" s="2">
        <v>502</v>
      </c>
      <c r="D140" s="1">
        <v>0</v>
      </c>
      <c r="E140" s="1">
        <v>0</v>
      </c>
      <c r="F140" s="41">
        <f t="shared" si="13"/>
        <v>0</v>
      </c>
      <c r="G140" s="22">
        <f t="shared" si="17"/>
        <v>0</v>
      </c>
      <c r="H140" s="45">
        <f t="shared" si="14"/>
        <v>0</v>
      </c>
      <c r="I140" s="42">
        <f t="shared" si="15"/>
        <v>0</v>
      </c>
      <c r="J140" s="30">
        <f t="shared" si="18"/>
        <v>0</v>
      </c>
      <c r="K140" s="216"/>
      <c r="L140" s="27">
        <f t="shared" si="16"/>
        <v>0</v>
      </c>
    </row>
    <row r="141" spans="1:12" ht="15" customHeight="1" x14ac:dyDescent="0.45">
      <c r="A141" s="293"/>
      <c r="B141" s="5" t="s">
        <v>9</v>
      </c>
      <c r="C141" s="2">
        <v>503</v>
      </c>
      <c r="D141" s="1">
        <v>0</v>
      </c>
      <c r="E141" s="1">
        <v>0</v>
      </c>
      <c r="F141" s="41">
        <f t="shared" si="13"/>
        <v>0</v>
      </c>
      <c r="G141" s="22">
        <f t="shared" si="17"/>
        <v>0</v>
      </c>
      <c r="H141" s="45">
        <f t="shared" si="14"/>
        <v>0</v>
      </c>
      <c r="I141" s="42">
        <f t="shared" si="15"/>
        <v>0</v>
      </c>
      <c r="J141" s="30">
        <f t="shared" si="18"/>
        <v>0</v>
      </c>
      <c r="K141" s="216"/>
      <c r="L141" s="27">
        <f>SUM(I141,J141,K141)</f>
        <v>0</v>
      </c>
    </row>
    <row r="142" spans="1:12" ht="15.75" customHeight="1" x14ac:dyDescent="0.45">
      <c r="A142" s="293"/>
      <c r="B142" s="5" t="s">
        <v>9</v>
      </c>
      <c r="C142" s="2">
        <v>504</v>
      </c>
      <c r="D142" s="1">
        <v>0</v>
      </c>
      <c r="E142" s="1">
        <v>0</v>
      </c>
      <c r="F142" s="41">
        <f t="shared" si="13"/>
        <v>0</v>
      </c>
      <c r="G142" s="22">
        <f t="shared" si="17"/>
        <v>0</v>
      </c>
      <c r="H142" s="45">
        <f t="shared" si="14"/>
        <v>0</v>
      </c>
      <c r="I142" s="42">
        <f t="shared" si="15"/>
        <v>0</v>
      </c>
      <c r="J142" s="30">
        <f t="shared" si="18"/>
        <v>0</v>
      </c>
      <c r="K142" s="216"/>
      <c r="L142" s="27">
        <f t="shared" si="16"/>
        <v>0</v>
      </c>
    </row>
    <row r="143" spans="1:12" x14ac:dyDescent="0.45">
      <c r="A143" s="294"/>
      <c r="B143" s="5" t="s">
        <v>10</v>
      </c>
      <c r="C143" s="2">
        <v>101</v>
      </c>
      <c r="D143" s="1">
        <v>0</v>
      </c>
      <c r="E143" s="1">
        <v>0</v>
      </c>
      <c r="F143" s="41">
        <f t="shared" si="13"/>
        <v>0</v>
      </c>
      <c r="G143" s="22">
        <f t="shared" si="17"/>
        <v>0</v>
      </c>
      <c r="H143" s="45">
        <f t="shared" si="14"/>
        <v>0</v>
      </c>
      <c r="I143" s="42">
        <f t="shared" si="15"/>
        <v>0</v>
      </c>
      <c r="J143" s="30">
        <f t="shared" si="18"/>
        <v>0</v>
      </c>
      <c r="K143" s="216"/>
      <c r="L143" s="27">
        <f t="shared" si="16"/>
        <v>0</v>
      </c>
    </row>
    <row r="144" spans="1:12" x14ac:dyDescent="0.45">
      <c r="A144" s="294"/>
      <c r="B144" s="5" t="s">
        <v>10</v>
      </c>
      <c r="C144" s="2">
        <v>102</v>
      </c>
      <c r="D144" s="1">
        <v>0</v>
      </c>
      <c r="E144" s="1">
        <v>0</v>
      </c>
      <c r="F144" s="41">
        <f t="shared" si="13"/>
        <v>0</v>
      </c>
      <c r="G144" s="22">
        <f t="shared" si="17"/>
        <v>0</v>
      </c>
      <c r="H144" s="45">
        <f t="shared" si="14"/>
        <v>0</v>
      </c>
      <c r="I144" s="42">
        <f t="shared" si="15"/>
        <v>0</v>
      </c>
      <c r="J144" s="30">
        <f t="shared" si="18"/>
        <v>0</v>
      </c>
      <c r="K144" s="216"/>
      <c r="L144" s="27">
        <f t="shared" si="16"/>
        <v>0</v>
      </c>
    </row>
    <row r="145" spans="1:12" x14ac:dyDescent="0.45">
      <c r="A145" s="294"/>
      <c r="B145" s="5" t="s">
        <v>10</v>
      </c>
      <c r="C145" s="2">
        <v>103</v>
      </c>
      <c r="D145" s="1">
        <v>0</v>
      </c>
      <c r="E145" s="1">
        <v>0</v>
      </c>
      <c r="F145" s="41">
        <f t="shared" si="13"/>
        <v>0</v>
      </c>
      <c r="G145" s="22">
        <f t="shared" si="17"/>
        <v>0</v>
      </c>
      <c r="H145" s="45">
        <f t="shared" si="14"/>
        <v>0</v>
      </c>
      <c r="I145" s="42">
        <f t="shared" si="15"/>
        <v>0</v>
      </c>
      <c r="J145" s="30">
        <f t="shared" si="18"/>
        <v>0</v>
      </c>
      <c r="K145" s="216"/>
      <c r="L145" s="27">
        <f t="shared" si="16"/>
        <v>0</v>
      </c>
    </row>
    <row r="146" spans="1:12" x14ac:dyDescent="0.45">
      <c r="A146" s="294"/>
      <c r="B146" s="5" t="s">
        <v>10</v>
      </c>
      <c r="C146" s="2">
        <v>104</v>
      </c>
      <c r="D146" s="1">
        <v>0</v>
      </c>
      <c r="E146" s="1">
        <v>0</v>
      </c>
      <c r="F146" s="41">
        <f t="shared" si="13"/>
        <v>0</v>
      </c>
      <c r="G146" s="22">
        <f t="shared" si="17"/>
        <v>0</v>
      </c>
      <c r="H146" s="45">
        <f t="shared" si="14"/>
        <v>0</v>
      </c>
      <c r="I146" s="42">
        <f t="shared" si="15"/>
        <v>0</v>
      </c>
      <c r="J146" s="30">
        <f t="shared" si="18"/>
        <v>0</v>
      </c>
      <c r="K146" s="216"/>
      <c r="L146" s="27">
        <f t="shared" si="16"/>
        <v>0</v>
      </c>
    </row>
    <row r="147" spans="1:12" x14ac:dyDescent="0.45">
      <c r="A147" s="294"/>
      <c r="B147" s="5" t="s">
        <v>10</v>
      </c>
      <c r="C147" s="2">
        <v>201</v>
      </c>
      <c r="D147" s="1">
        <v>0</v>
      </c>
      <c r="E147" s="1">
        <v>0</v>
      </c>
      <c r="F147" s="41">
        <f t="shared" si="13"/>
        <v>0</v>
      </c>
      <c r="G147" s="22">
        <f t="shared" si="17"/>
        <v>0</v>
      </c>
      <c r="H147" s="45">
        <f t="shared" si="14"/>
        <v>0</v>
      </c>
      <c r="I147" s="42">
        <f t="shared" si="15"/>
        <v>0</v>
      </c>
      <c r="J147" s="30">
        <f t="shared" si="18"/>
        <v>0</v>
      </c>
      <c r="K147" s="216"/>
      <c r="L147" s="27">
        <f t="shared" si="16"/>
        <v>0</v>
      </c>
    </row>
    <row r="148" spans="1:12" x14ac:dyDescent="0.45">
      <c r="A148" s="294"/>
      <c r="B148" s="5" t="s">
        <v>10</v>
      </c>
      <c r="C148" s="2">
        <v>202</v>
      </c>
      <c r="D148" s="1">
        <v>0</v>
      </c>
      <c r="E148" s="1">
        <v>0</v>
      </c>
      <c r="F148" s="41">
        <f t="shared" si="13"/>
        <v>0</v>
      </c>
      <c r="G148" s="22">
        <f t="shared" si="17"/>
        <v>0</v>
      </c>
      <c r="H148" s="45">
        <f t="shared" si="14"/>
        <v>0</v>
      </c>
      <c r="I148" s="42">
        <f t="shared" si="15"/>
        <v>0</v>
      </c>
      <c r="J148" s="30">
        <f t="shared" si="18"/>
        <v>0</v>
      </c>
      <c r="K148" s="216"/>
      <c r="L148" s="27">
        <f t="shared" si="16"/>
        <v>0</v>
      </c>
    </row>
    <row r="149" spans="1:12" x14ac:dyDescent="0.45">
      <c r="A149" s="294"/>
      <c r="B149" s="5" t="s">
        <v>10</v>
      </c>
      <c r="C149" s="2">
        <v>203</v>
      </c>
      <c r="D149" s="1">
        <v>0</v>
      </c>
      <c r="E149" s="1">
        <v>0</v>
      </c>
      <c r="F149" s="41">
        <f t="shared" si="13"/>
        <v>0</v>
      </c>
      <c r="G149" s="22">
        <f t="shared" si="17"/>
        <v>0</v>
      </c>
      <c r="H149" s="45">
        <f t="shared" si="14"/>
        <v>0</v>
      </c>
      <c r="I149" s="42">
        <f t="shared" si="15"/>
        <v>0</v>
      </c>
      <c r="J149" s="30">
        <f t="shared" si="18"/>
        <v>0</v>
      </c>
      <c r="K149" s="216"/>
      <c r="L149" s="27">
        <f t="shared" si="16"/>
        <v>0</v>
      </c>
    </row>
    <row r="150" spans="1:12" x14ac:dyDescent="0.45">
      <c r="A150" s="294"/>
      <c r="B150" s="5" t="s">
        <v>10</v>
      </c>
      <c r="C150" s="2">
        <v>204</v>
      </c>
      <c r="D150" s="1">
        <v>0</v>
      </c>
      <c r="E150" s="1">
        <v>0</v>
      </c>
      <c r="F150" s="41">
        <f t="shared" si="13"/>
        <v>0</v>
      </c>
      <c r="G150" s="22">
        <f t="shared" si="17"/>
        <v>0</v>
      </c>
      <c r="H150" s="45">
        <f t="shared" si="14"/>
        <v>0</v>
      </c>
      <c r="I150" s="42">
        <f t="shared" si="15"/>
        <v>0</v>
      </c>
      <c r="J150" s="30">
        <f t="shared" si="18"/>
        <v>0</v>
      </c>
      <c r="K150" s="216"/>
      <c r="L150" s="27">
        <f t="shared" si="16"/>
        <v>0</v>
      </c>
    </row>
    <row r="151" spans="1:12" x14ac:dyDescent="0.45">
      <c r="A151" s="294"/>
      <c r="B151" s="5" t="s">
        <v>10</v>
      </c>
      <c r="C151" s="2">
        <v>301</v>
      </c>
      <c r="D151" s="1">
        <v>0</v>
      </c>
      <c r="E151" s="1">
        <v>0</v>
      </c>
      <c r="F151" s="41">
        <f t="shared" si="13"/>
        <v>0</v>
      </c>
      <c r="G151" s="22">
        <f t="shared" si="17"/>
        <v>0</v>
      </c>
      <c r="H151" s="45">
        <f t="shared" si="14"/>
        <v>0</v>
      </c>
      <c r="I151" s="42">
        <f t="shared" si="15"/>
        <v>0</v>
      </c>
      <c r="J151" s="30">
        <f t="shared" si="18"/>
        <v>0</v>
      </c>
      <c r="K151" s="216"/>
      <c r="L151" s="27">
        <f t="shared" si="16"/>
        <v>0</v>
      </c>
    </row>
    <row r="152" spans="1:12" x14ac:dyDescent="0.45">
      <c r="A152" s="294"/>
      <c r="B152" s="5" t="s">
        <v>10</v>
      </c>
      <c r="C152" s="2">
        <v>302</v>
      </c>
      <c r="D152" s="1">
        <v>0</v>
      </c>
      <c r="E152" s="1">
        <v>0</v>
      </c>
      <c r="F152" s="41">
        <f t="shared" si="13"/>
        <v>0</v>
      </c>
      <c r="G152" s="22">
        <f t="shared" si="17"/>
        <v>0</v>
      </c>
      <c r="H152" s="45">
        <f t="shared" si="14"/>
        <v>0</v>
      </c>
      <c r="I152" s="42">
        <f t="shared" si="15"/>
        <v>0</v>
      </c>
      <c r="J152" s="30">
        <f t="shared" si="18"/>
        <v>0</v>
      </c>
      <c r="K152" s="216"/>
      <c r="L152" s="27">
        <f t="shared" si="16"/>
        <v>0</v>
      </c>
    </row>
    <row r="153" spans="1:12" x14ac:dyDescent="0.45">
      <c r="A153" s="294"/>
      <c r="B153" s="5" t="s">
        <v>10</v>
      </c>
      <c r="C153" s="2">
        <v>303</v>
      </c>
      <c r="D153" s="1">
        <v>0</v>
      </c>
      <c r="E153" s="1">
        <v>0</v>
      </c>
      <c r="F153" s="41">
        <f t="shared" si="13"/>
        <v>0</v>
      </c>
      <c r="G153" s="22">
        <f t="shared" si="17"/>
        <v>0</v>
      </c>
      <c r="H153" s="45">
        <f t="shared" si="14"/>
        <v>0</v>
      </c>
      <c r="I153" s="42">
        <f t="shared" si="15"/>
        <v>0</v>
      </c>
      <c r="J153" s="30">
        <f t="shared" si="18"/>
        <v>0</v>
      </c>
      <c r="K153" s="216"/>
      <c r="L153" s="27">
        <f>SUM(I153,J153,K153)</f>
        <v>0</v>
      </c>
    </row>
    <row r="154" spans="1:12" x14ac:dyDescent="0.45">
      <c r="A154" s="294"/>
      <c r="B154" s="5" t="s">
        <v>10</v>
      </c>
      <c r="C154" s="2">
        <v>304</v>
      </c>
      <c r="D154" s="1">
        <v>0</v>
      </c>
      <c r="E154" s="1">
        <v>0</v>
      </c>
      <c r="F154" s="41">
        <f t="shared" si="13"/>
        <v>0</v>
      </c>
      <c r="G154" s="22">
        <f t="shared" si="17"/>
        <v>0</v>
      </c>
      <c r="H154" s="45">
        <f t="shared" si="14"/>
        <v>0</v>
      </c>
      <c r="I154" s="42">
        <f t="shared" si="15"/>
        <v>0</v>
      </c>
      <c r="J154" s="30">
        <f t="shared" si="18"/>
        <v>0</v>
      </c>
      <c r="K154" s="216"/>
      <c r="L154" s="27">
        <f t="shared" si="16"/>
        <v>0</v>
      </c>
    </row>
    <row r="155" spans="1:12" x14ac:dyDescent="0.45">
      <c r="A155" s="294"/>
      <c r="B155" s="5" t="s">
        <v>10</v>
      </c>
      <c r="C155" s="2">
        <v>401</v>
      </c>
      <c r="D155" s="1">
        <v>0</v>
      </c>
      <c r="E155" s="1">
        <v>0</v>
      </c>
      <c r="F155" s="41">
        <f t="shared" si="13"/>
        <v>0</v>
      </c>
      <c r="G155" s="22">
        <f t="shared" si="17"/>
        <v>0</v>
      </c>
      <c r="H155" s="45">
        <f t="shared" si="14"/>
        <v>0</v>
      </c>
      <c r="I155" s="42">
        <f t="shared" si="15"/>
        <v>0</v>
      </c>
      <c r="J155" s="30">
        <f t="shared" si="18"/>
        <v>0</v>
      </c>
      <c r="K155" s="216"/>
      <c r="L155" s="27">
        <f t="shared" si="16"/>
        <v>0</v>
      </c>
    </row>
    <row r="156" spans="1:12" x14ac:dyDescent="0.45">
      <c r="A156" s="294"/>
      <c r="B156" s="5" t="s">
        <v>10</v>
      </c>
      <c r="C156" s="2">
        <v>402</v>
      </c>
      <c r="D156" s="1">
        <v>0</v>
      </c>
      <c r="E156" s="1">
        <v>0</v>
      </c>
      <c r="F156" s="41">
        <f t="shared" si="13"/>
        <v>0</v>
      </c>
      <c r="G156" s="22">
        <f t="shared" si="17"/>
        <v>0</v>
      </c>
      <c r="H156" s="45">
        <f t="shared" si="14"/>
        <v>0</v>
      </c>
      <c r="I156" s="42">
        <f t="shared" si="15"/>
        <v>0</v>
      </c>
      <c r="J156" s="30">
        <f t="shared" si="18"/>
        <v>0</v>
      </c>
      <c r="K156" s="216"/>
      <c r="L156" s="27">
        <f t="shared" si="16"/>
        <v>0</v>
      </c>
    </row>
    <row r="157" spans="1:12" x14ac:dyDescent="0.45">
      <c r="A157" s="294"/>
      <c r="B157" s="5" t="s">
        <v>10</v>
      </c>
      <c r="C157" s="2">
        <v>403</v>
      </c>
      <c r="D157" s="1">
        <v>0</v>
      </c>
      <c r="E157" s="1">
        <v>0</v>
      </c>
      <c r="F157" s="41">
        <f t="shared" si="13"/>
        <v>0</v>
      </c>
      <c r="G157" s="22">
        <f t="shared" si="17"/>
        <v>0</v>
      </c>
      <c r="H157" s="45">
        <f t="shared" si="14"/>
        <v>0</v>
      </c>
      <c r="I157" s="42">
        <f t="shared" si="15"/>
        <v>0</v>
      </c>
      <c r="J157" s="30">
        <f t="shared" si="18"/>
        <v>0</v>
      </c>
      <c r="K157" s="216"/>
      <c r="L157" s="27">
        <f t="shared" si="16"/>
        <v>0</v>
      </c>
    </row>
    <row r="158" spans="1:12" x14ac:dyDescent="0.45">
      <c r="A158" s="294"/>
      <c r="B158" s="5" t="s">
        <v>10</v>
      </c>
      <c r="C158" s="2">
        <v>404</v>
      </c>
      <c r="D158" s="1">
        <v>0</v>
      </c>
      <c r="E158" s="1">
        <v>0</v>
      </c>
      <c r="F158" s="41">
        <f t="shared" si="13"/>
        <v>0</v>
      </c>
      <c r="G158" s="22">
        <f t="shared" si="17"/>
        <v>0</v>
      </c>
      <c r="H158" s="45">
        <f t="shared" si="14"/>
        <v>0</v>
      </c>
      <c r="I158" s="42">
        <f t="shared" si="15"/>
        <v>0</v>
      </c>
      <c r="J158" s="30">
        <f t="shared" si="18"/>
        <v>0</v>
      </c>
      <c r="K158" s="216"/>
      <c r="L158" s="27">
        <f>SUM(I158,J158,K158)</f>
        <v>0</v>
      </c>
    </row>
    <row r="159" spans="1:12" x14ac:dyDescent="0.45">
      <c r="A159" s="294"/>
      <c r="B159" s="5" t="s">
        <v>10</v>
      </c>
      <c r="C159" s="2">
        <v>501</v>
      </c>
      <c r="D159" s="1">
        <v>0</v>
      </c>
      <c r="E159" s="1">
        <v>0</v>
      </c>
      <c r="F159" s="41">
        <f>(E159-D159)*0.01</f>
        <v>0</v>
      </c>
      <c r="G159" s="22">
        <f t="shared" si="17"/>
        <v>0</v>
      </c>
      <c r="H159" s="45">
        <f t="shared" si="14"/>
        <v>0</v>
      </c>
      <c r="I159" s="42">
        <f t="shared" si="15"/>
        <v>0</v>
      </c>
      <c r="J159" s="30">
        <f t="shared" si="18"/>
        <v>0</v>
      </c>
      <c r="K159" s="216"/>
      <c r="L159" s="27">
        <f>SUM(I159,J159,K159)</f>
        <v>0</v>
      </c>
    </row>
    <row r="160" spans="1:12" x14ac:dyDescent="0.45">
      <c r="A160" s="294"/>
      <c r="B160" s="5" t="s">
        <v>10</v>
      </c>
      <c r="C160" s="2">
        <v>502</v>
      </c>
      <c r="D160" s="1">
        <v>0</v>
      </c>
      <c r="E160" s="1">
        <v>0</v>
      </c>
      <c r="F160" s="41">
        <f t="shared" si="13"/>
        <v>0</v>
      </c>
      <c r="G160" s="22">
        <f t="shared" si="17"/>
        <v>0</v>
      </c>
      <c r="H160" s="45">
        <f t="shared" si="14"/>
        <v>0</v>
      </c>
      <c r="I160" s="42">
        <f t="shared" si="15"/>
        <v>0</v>
      </c>
      <c r="J160" s="30">
        <f t="shared" si="18"/>
        <v>0</v>
      </c>
      <c r="K160" s="216"/>
      <c r="L160" s="27">
        <f t="shared" si="16"/>
        <v>0</v>
      </c>
    </row>
    <row r="161" spans="1:12" x14ac:dyDescent="0.45">
      <c r="A161" s="294"/>
      <c r="B161" s="5" t="s">
        <v>10</v>
      </c>
      <c r="C161" s="2">
        <v>503</v>
      </c>
      <c r="D161" s="1">
        <v>0</v>
      </c>
      <c r="E161" s="1">
        <v>0</v>
      </c>
      <c r="F161" s="41">
        <f>(E161-D161)*$N$1</f>
        <v>0</v>
      </c>
      <c r="G161" s="22">
        <f t="shared" si="17"/>
        <v>0</v>
      </c>
      <c r="H161" s="45">
        <f t="shared" si="14"/>
        <v>0</v>
      </c>
      <c r="I161" s="42">
        <f t="shared" si="15"/>
        <v>0</v>
      </c>
      <c r="J161" s="30">
        <f t="shared" si="18"/>
        <v>0</v>
      </c>
      <c r="K161" s="216"/>
      <c r="L161" s="27">
        <f t="shared" si="16"/>
        <v>0</v>
      </c>
    </row>
    <row r="162" spans="1:12" x14ac:dyDescent="0.45">
      <c r="A162" s="294"/>
      <c r="B162" s="5" t="s">
        <v>10</v>
      </c>
      <c r="C162" s="2">
        <v>504</v>
      </c>
      <c r="D162" s="1">
        <v>0</v>
      </c>
      <c r="E162" s="1">
        <v>0</v>
      </c>
      <c r="F162" s="41">
        <f t="shared" si="13"/>
        <v>0</v>
      </c>
      <c r="G162" s="22">
        <f t="shared" si="17"/>
        <v>0</v>
      </c>
      <c r="H162" s="45">
        <f t="shared" si="14"/>
        <v>0</v>
      </c>
      <c r="I162" s="42">
        <f t="shared" si="15"/>
        <v>0</v>
      </c>
      <c r="J162" s="30">
        <f t="shared" si="18"/>
        <v>0</v>
      </c>
      <c r="K162" s="216"/>
      <c r="L162" s="27">
        <f t="shared" si="16"/>
        <v>0</v>
      </c>
    </row>
    <row r="163" spans="1:12" x14ac:dyDescent="0.45">
      <c r="A163" s="293"/>
      <c r="B163" s="5" t="s">
        <v>11</v>
      </c>
      <c r="C163" s="2">
        <v>101</v>
      </c>
      <c r="D163" s="1">
        <v>0</v>
      </c>
      <c r="E163" s="1">
        <v>0</v>
      </c>
      <c r="F163" s="41">
        <f t="shared" si="13"/>
        <v>0</v>
      </c>
      <c r="G163" s="22">
        <f t="shared" si="17"/>
        <v>0</v>
      </c>
      <c r="H163" s="45">
        <f t="shared" si="14"/>
        <v>0</v>
      </c>
      <c r="I163" s="42">
        <f t="shared" si="15"/>
        <v>0</v>
      </c>
      <c r="J163" s="30">
        <f t="shared" si="18"/>
        <v>0</v>
      </c>
      <c r="K163" s="216"/>
      <c r="L163" s="27">
        <f t="shared" si="16"/>
        <v>0</v>
      </c>
    </row>
    <row r="164" spans="1:12" x14ac:dyDescent="0.45">
      <c r="A164" s="293"/>
      <c r="B164" s="5" t="s">
        <v>11</v>
      </c>
      <c r="C164" s="2">
        <v>102</v>
      </c>
      <c r="D164" s="1">
        <v>0</v>
      </c>
      <c r="E164" s="1">
        <v>0</v>
      </c>
      <c r="F164" s="41">
        <f t="shared" si="13"/>
        <v>0</v>
      </c>
      <c r="G164" s="22">
        <f t="shared" si="17"/>
        <v>0</v>
      </c>
      <c r="H164" s="45">
        <f t="shared" si="14"/>
        <v>0</v>
      </c>
      <c r="I164" s="42">
        <f t="shared" si="15"/>
        <v>0</v>
      </c>
      <c r="J164" s="30">
        <f t="shared" si="18"/>
        <v>0</v>
      </c>
      <c r="K164" s="216"/>
      <c r="L164" s="27">
        <f t="shared" si="16"/>
        <v>0</v>
      </c>
    </row>
    <row r="165" spans="1:12" x14ac:dyDescent="0.45">
      <c r="A165" s="293"/>
      <c r="B165" s="5" t="s">
        <v>11</v>
      </c>
      <c r="C165" s="2">
        <v>103</v>
      </c>
      <c r="D165" s="1">
        <v>0</v>
      </c>
      <c r="E165" s="1">
        <v>0</v>
      </c>
      <c r="F165" s="41">
        <f t="shared" si="13"/>
        <v>0</v>
      </c>
      <c r="G165" s="22">
        <f t="shared" si="17"/>
        <v>0</v>
      </c>
      <c r="H165" s="45">
        <f t="shared" si="14"/>
        <v>0</v>
      </c>
      <c r="I165" s="42">
        <f t="shared" si="15"/>
        <v>0</v>
      </c>
      <c r="J165" s="30">
        <f t="shared" si="18"/>
        <v>0</v>
      </c>
      <c r="K165" s="216"/>
      <c r="L165" s="27">
        <f t="shared" si="16"/>
        <v>0</v>
      </c>
    </row>
    <row r="166" spans="1:12" x14ac:dyDescent="0.45">
      <c r="A166" s="293"/>
      <c r="B166" s="5" t="s">
        <v>11</v>
      </c>
      <c r="C166" s="2">
        <v>104</v>
      </c>
      <c r="D166" s="1">
        <v>0</v>
      </c>
      <c r="E166" s="1">
        <v>0</v>
      </c>
      <c r="F166" s="41">
        <f t="shared" si="13"/>
        <v>0</v>
      </c>
      <c r="G166" s="22">
        <f t="shared" si="17"/>
        <v>0</v>
      </c>
      <c r="H166" s="45">
        <f t="shared" si="14"/>
        <v>0</v>
      </c>
      <c r="I166" s="42">
        <f t="shared" si="15"/>
        <v>0</v>
      </c>
      <c r="J166" s="30">
        <f t="shared" si="18"/>
        <v>0</v>
      </c>
      <c r="K166" s="216"/>
      <c r="L166" s="27">
        <f t="shared" si="16"/>
        <v>0</v>
      </c>
    </row>
    <row r="167" spans="1:12" x14ac:dyDescent="0.45">
      <c r="A167" s="293"/>
      <c r="B167" s="5" t="s">
        <v>11</v>
      </c>
      <c r="C167" s="2">
        <v>201</v>
      </c>
      <c r="D167" s="1">
        <v>0</v>
      </c>
      <c r="E167" s="1">
        <v>0</v>
      </c>
      <c r="F167" s="41">
        <f t="shared" si="13"/>
        <v>0</v>
      </c>
      <c r="G167" s="22">
        <f t="shared" si="17"/>
        <v>0</v>
      </c>
      <c r="H167" s="45">
        <f t="shared" si="14"/>
        <v>0</v>
      </c>
      <c r="I167" s="42">
        <f t="shared" si="15"/>
        <v>0</v>
      </c>
      <c r="J167" s="30">
        <f t="shared" si="18"/>
        <v>0</v>
      </c>
      <c r="K167" s="216"/>
      <c r="L167" s="27">
        <f t="shared" si="16"/>
        <v>0</v>
      </c>
    </row>
    <row r="168" spans="1:12" x14ac:dyDescent="0.45">
      <c r="A168" s="293"/>
      <c r="B168" s="5" t="s">
        <v>11</v>
      </c>
      <c r="C168" s="2">
        <v>202</v>
      </c>
      <c r="D168" s="1">
        <v>0</v>
      </c>
      <c r="E168" s="1">
        <v>0</v>
      </c>
      <c r="F168" s="41">
        <f t="shared" si="13"/>
        <v>0</v>
      </c>
      <c r="G168" s="22">
        <f t="shared" si="17"/>
        <v>0</v>
      </c>
      <c r="H168" s="45">
        <f t="shared" si="14"/>
        <v>0</v>
      </c>
      <c r="I168" s="42">
        <f t="shared" si="15"/>
        <v>0</v>
      </c>
      <c r="J168" s="30">
        <f t="shared" si="18"/>
        <v>0</v>
      </c>
      <c r="K168" s="216"/>
      <c r="L168" s="27">
        <f t="shared" si="16"/>
        <v>0</v>
      </c>
    </row>
    <row r="169" spans="1:12" x14ac:dyDescent="0.45">
      <c r="A169" s="293"/>
      <c r="B169" s="5" t="s">
        <v>11</v>
      </c>
      <c r="C169" s="2">
        <v>203</v>
      </c>
      <c r="D169" s="1">
        <v>0</v>
      </c>
      <c r="E169" s="1">
        <v>0</v>
      </c>
      <c r="F169" s="41">
        <f t="shared" si="13"/>
        <v>0</v>
      </c>
      <c r="G169" s="22">
        <f t="shared" si="17"/>
        <v>0</v>
      </c>
      <c r="H169" s="45">
        <f t="shared" si="14"/>
        <v>0</v>
      </c>
      <c r="I169" s="42">
        <f t="shared" si="15"/>
        <v>0</v>
      </c>
      <c r="J169" s="30">
        <f t="shared" si="18"/>
        <v>0</v>
      </c>
      <c r="K169" s="216"/>
      <c r="L169" s="27">
        <f t="shared" si="16"/>
        <v>0</v>
      </c>
    </row>
    <row r="170" spans="1:12" x14ac:dyDescent="0.45">
      <c r="A170" s="293"/>
      <c r="B170" s="5" t="s">
        <v>11</v>
      </c>
      <c r="C170" s="2">
        <v>204</v>
      </c>
      <c r="D170" s="1">
        <v>0</v>
      </c>
      <c r="E170" s="1">
        <v>0</v>
      </c>
      <c r="F170" s="41">
        <f t="shared" si="13"/>
        <v>0</v>
      </c>
      <c r="G170" s="22">
        <f t="shared" si="17"/>
        <v>0</v>
      </c>
      <c r="H170" s="45">
        <f t="shared" si="14"/>
        <v>0</v>
      </c>
      <c r="I170" s="42">
        <f t="shared" si="15"/>
        <v>0</v>
      </c>
      <c r="J170" s="30">
        <f t="shared" si="18"/>
        <v>0</v>
      </c>
      <c r="K170" s="216"/>
      <c r="L170" s="27">
        <f t="shared" si="16"/>
        <v>0</v>
      </c>
    </row>
    <row r="171" spans="1:12" x14ac:dyDescent="0.45">
      <c r="A171" s="293"/>
      <c r="B171" s="5" t="s">
        <v>11</v>
      </c>
      <c r="C171" s="2">
        <v>301</v>
      </c>
      <c r="D171" s="1">
        <v>0</v>
      </c>
      <c r="E171" s="1">
        <v>0</v>
      </c>
      <c r="F171" s="41">
        <f t="shared" si="13"/>
        <v>0</v>
      </c>
      <c r="G171" s="22">
        <f t="shared" si="17"/>
        <v>0</v>
      </c>
      <c r="H171" s="45">
        <f t="shared" si="14"/>
        <v>0</v>
      </c>
      <c r="I171" s="42">
        <f t="shared" si="15"/>
        <v>0</v>
      </c>
      <c r="J171" s="30">
        <f t="shared" si="18"/>
        <v>0</v>
      </c>
      <c r="K171" s="216"/>
      <c r="L171" s="27">
        <f t="shared" si="16"/>
        <v>0</v>
      </c>
    </row>
    <row r="172" spans="1:12" x14ac:dyDescent="0.45">
      <c r="A172" s="293"/>
      <c r="B172" s="5" t="s">
        <v>11</v>
      </c>
      <c r="C172" s="2">
        <v>302</v>
      </c>
      <c r="D172" s="1">
        <v>0</v>
      </c>
      <c r="E172" s="1">
        <v>0</v>
      </c>
      <c r="F172" s="41">
        <f t="shared" si="13"/>
        <v>0</v>
      </c>
      <c r="G172" s="22">
        <f t="shared" si="17"/>
        <v>0</v>
      </c>
      <c r="H172" s="45">
        <f t="shared" si="14"/>
        <v>0</v>
      </c>
      <c r="I172" s="42">
        <f t="shared" si="15"/>
        <v>0</v>
      </c>
      <c r="J172" s="30">
        <f t="shared" si="18"/>
        <v>0</v>
      </c>
      <c r="K172" s="216"/>
      <c r="L172" s="27">
        <f t="shared" si="16"/>
        <v>0</v>
      </c>
    </row>
    <row r="173" spans="1:12" x14ac:dyDescent="0.45">
      <c r="A173" s="293"/>
      <c r="B173" s="5" t="s">
        <v>11</v>
      </c>
      <c r="C173" s="2">
        <v>303</v>
      </c>
      <c r="D173" s="1">
        <v>0</v>
      </c>
      <c r="E173" s="1">
        <v>0</v>
      </c>
      <c r="F173" s="41">
        <f t="shared" si="13"/>
        <v>0</v>
      </c>
      <c r="G173" s="22">
        <f t="shared" si="17"/>
        <v>0</v>
      </c>
      <c r="H173" s="45">
        <f t="shared" si="14"/>
        <v>0</v>
      </c>
      <c r="I173" s="42">
        <f t="shared" si="15"/>
        <v>0</v>
      </c>
      <c r="J173" s="30">
        <f t="shared" si="18"/>
        <v>0</v>
      </c>
      <c r="K173" s="216"/>
      <c r="L173" s="27">
        <f t="shared" si="16"/>
        <v>0</v>
      </c>
    </row>
    <row r="174" spans="1:12" x14ac:dyDescent="0.45">
      <c r="A174" s="293"/>
      <c r="B174" s="5" t="s">
        <v>11</v>
      </c>
      <c r="C174" s="2">
        <v>304</v>
      </c>
      <c r="D174" s="1">
        <v>0</v>
      </c>
      <c r="E174" s="1">
        <v>0</v>
      </c>
      <c r="F174" s="41">
        <f t="shared" si="13"/>
        <v>0</v>
      </c>
      <c r="G174" s="22">
        <f t="shared" si="17"/>
        <v>0</v>
      </c>
      <c r="H174" s="45">
        <f t="shared" si="14"/>
        <v>0</v>
      </c>
      <c r="I174" s="42">
        <f t="shared" si="15"/>
        <v>0</v>
      </c>
      <c r="J174" s="30">
        <f t="shared" si="18"/>
        <v>0</v>
      </c>
      <c r="K174" s="216"/>
      <c r="L174" s="27">
        <f t="shared" si="16"/>
        <v>0</v>
      </c>
    </row>
    <row r="175" spans="1:12" x14ac:dyDescent="0.45">
      <c r="A175" s="293"/>
      <c r="B175" s="5" t="s">
        <v>11</v>
      </c>
      <c r="C175" s="2">
        <v>401</v>
      </c>
      <c r="D175" s="1">
        <v>0</v>
      </c>
      <c r="E175" s="1">
        <v>0</v>
      </c>
      <c r="F175" s="41">
        <f t="shared" si="13"/>
        <v>0</v>
      </c>
      <c r="G175" s="22">
        <f t="shared" si="17"/>
        <v>0</v>
      </c>
      <c r="H175" s="45">
        <f t="shared" si="14"/>
        <v>0</v>
      </c>
      <c r="I175" s="42">
        <f t="shared" si="15"/>
        <v>0</v>
      </c>
      <c r="J175" s="30">
        <f t="shared" si="18"/>
        <v>0</v>
      </c>
      <c r="K175" s="216"/>
      <c r="L175" s="27">
        <f t="shared" si="16"/>
        <v>0</v>
      </c>
    </row>
    <row r="176" spans="1:12" x14ac:dyDescent="0.45">
      <c r="A176" s="293"/>
      <c r="B176" s="5" t="s">
        <v>11</v>
      </c>
      <c r="C176" s="2">
        <v>402</v>
      </c>
      <c r="D176" s="1">
        <v>0</v>
      </c>
      <c r="E176" s="1">
        <v>0</v>
      </c>
      <c r="F176" s="41">
        <f t="shared" si="13"/>
        <v>0</v>
      </c>
      <c r="G176" s="22">
        <f t="shared" si="17"/>
        <v>0</v>
      </c>
      <c r="H176" s="45">
        <f t="shared" si="14"/>
        <v>0</v>
      </c>
      <c r="I176" s="42">
        <f t="shared" si="15"/>
        <v>0</v>
      </c>
      <c r="J176" s="30">
        <f t="shared" si="18"/>
        <v>0</v>
      </c>
      <c r="K176" s="216"/>
      <c r="L176" s="27">
        <f t="shared" si="16"/>
        <v>0</v>
      </c>
    </row>
    <row r="177" spans="1:14" x14ac:dyDescent="0.45">
      <c r="A177" s="293"/>
      <c r="B177" s="5" t="s">
        <v>11</v>
      </c>
      <c r="C177" s="2">
        <v>403</v>
      </c>
      <c r="D177" s="1">
        <v>0</v>
      </c>
      <c r="E177" s="1">
        <v>0</v>
      </c>
      <c r="F177" s="41">
        <f t="shared" si="13"/>
        <v>0</v>
      </c>
      <c r="G177" s="22">
        <f t="shared" si="17"/>
        <v>0</v>
      </c>
      <c r="H177" s="45">
        <f t="shared" si="14"/>
        <v>0</v>
      </c>
      <c r="I177" s="42">
        <f t="shared" si="15"/>
        <v>0</v>
      </c>
      <c r="J177" s="30">
        <f t="shared" si="18"/>
        <v>0</v>
      </c>
      <c r="K177" s="216"/>
      <c r="L177" s="27">
        <f t="shared" si="16"/>
        <v>0</v>
      </c>
    </row>
    <row r="178" spans="1:14" x14ac:dyDescent="0.45">
      <c r="A178" s="293"/>
      <c r="B178" s="5" t="s">
        <v>11</v>
      </c>
      <c r="C178" s="2">
        <v>404</v>
      </c>
      <c r="D178" s="1">
        <v>0</v>
      </c>
      <c r="E178" s="1">
        <v>0</v>
      </c>
      <c r="F178" s="41">
        <f t="shared" si="13"/>
        <v>0</v>
      </c>
      <c r="G178" s="22">
        <f t="shared" si="17"/>
        <v>0</v>
      </c>
      <c r="H178" s="45">
        <f t="shared" si="14"/>
        <v>0</v>
      </c>
      <c r="I178" s="42">
        <f t="shared" si="15"/>
        <v>0</v>
      </c>
      <c r="J178" s="30">
        <f t="shared" si="18"/>
        <v>0</v>
      </c>
      <c r="K178" s="216"/>
      <c r="L178" s="27">
        <f t="shared" si="16"/>
        <v>0</v>
      </c>
    </row>
    <row r="179" spans="1:14" x14ac:dyDescent="0.45">
      <c r="A179" s="293"/>
      <c r="B179" s="5" t="s">
        <v>11</v>
      </c>
      <c r="C179" s="2">
        <v>501</v>
      </c>
      <c r="D179" s="1">
        <v>0</v>
      </c>
      <c r="E179" s="1">
        <v>0</v>
      </c>
      <c r="F179" s="41">
        <f t="shared" si="13"/>
        <v>0</v>
      </c>
      <c r="G179" s="22">
        <f t="shared" si="17"/>
        <v>0</v>
      </c>
      <c r="H179" s="45">
        <f t="shared" si="14"/>
        <v>0</v>
      </c>
      <c r="I179" s="42">
        <f t="shared" si="15"/>
        <v>0</v>
      </c>
      <c r="J179" s="30">
        <f t="shared" si="18"/>
        <v>0</v>
      </c>
      <c r="K179" s="216"/>
      <c r="L179" s="27">
        <f t="shared" si="16"/>
        <v>0</v>
      </c>
    </row>
    <row r="180" spans="1:14" x14ac:dyDescent="0.45">
      <c r="A180" s="293"/>
      <c r="B180" s="5" t="s">
        <v>11</v>
      </c>
      <c r="C180" s="2">
        <v>502</v>
      </c>
      <c r="D180" s="1">
        <v>0</v>
      </c>
      <c r="E180" s="1">
        <v>0</v>
      </c>
      <c r="F180" s="41">
        <f t="shared" si="13"/>
        <v>0</v>
      </c>
      <c r="G180" s="22">
        <f t="shared" si="17"/>
        <v>0</v>
      </c>
      <c r="H180" s="45">
        <f t="shared" si="14"/>
        <v>0</v>
      </c>
      <c r="I180" s="42">
        <f t="shared" si="15"/>
        <v>0</v>
      </c>
      <c r="J180" s="30">
        <f t="shared" si="18"/>
        <v>0</v>
      </c>
      <c r="K180" s="216"/>
      <c r="L180" s="27">
        <f t="shared" si="16"/>
        <v>0</v>
      </c>
    </row>
    <row r="181" spans="1:14" x14ac:dyDescent="0.45">
      <c r="A181" s="293"/>
      <c r="B181" s="5" t="s">
        <v>11</v>
      </c>
      <c r="C181" s="2">
        <v>503</v>
      </c>
      <c r="D181" s="1">
        <v>0</v>
      </c>
      <c r="E181" s="1">
        <v>0</v>
      </c>
      <c r="F181" s="41">
        <f t="shared" si="13"/>
        <v>0</v>
      </c>
      <c r="G181" s="22">
        <f t="shared" si="17"/>
        <v>0</v>
      </c>
      <c r="H181" s="45">
        <f t="shared" si="14"/>
        <v>0</v>
      </c>
      <c r="I181" s="42">
        <f t="shared" si="15"/>
        <v>0</v>
      </c>
      <c r="J181" s="30">
        <f t="shared" si="18"/>
        <v>0</v>
      </c>
      <c r="K181" s="216"/>
      <c r="L181" s="27">
        <f t="shared" si="16"/>
        <v>0</v>
      </c>
    </row>
    <row r="182" spans="1:14" x14ac:dyDescent="0.45">
      <c r="A182" s="293"/>
      <c r="B182" s="5" t="s">
        <v>11</v>
      </c>
      <c r="C182" s="2">
        <v>504</v>
      </c>
      <c r="D182" s="1">
        <v>0</v>
      </c>
      <c r="E182" s="1">
        <v>0</v>
      </c>
      <c r="F182" s="41">
        <f t="shared" si="13"/>
        <v>0</v>
      </c>
      <c r="G182" s="22">
        <f>MMULT($I$1,1/$F$183)*F182</f>
        <v>0</v>
      </c>
      <c r="H182" s="45">
        <f t="shared" si="14"/>
        <v>0</v>
      </c>
      <c r="I182" s="42">
        <f t="shared" si="15"/>
        <v>0</v>
      </c>
      <c r="J182" s="30">
        <f t="shared" si="18"/>
        <v>0</v>
      </c>
      <c r="K182" s="216"/>
      <c r="L182" s="27">
        <f t="shared" si="16"/>
        <v>0</v>
      </c>
    </row>
    <row r="183" spans="1:14" ht="15" customHeight="1" x14ac:dyDescent="0.45">
      <c r="F183" s="41">
        <f>SUM(F3:F182)</f>
        <v>-1E-4</v>
      </c>
      <c r="G183" s="42">
        <f>SUM(G3:G182)</f>
        <v>0</v>
      </c>
      <c r="H183" s="45">
        <f>SUM(H3:H182)</f>
        <v>0</v>
      </c>
    </row>
    <row r="184" spans="1:14" ht="15" customHeight="1" x14ac:dyDescent="0.45">
      <c r="F184" t="s">
        <v>12</v>
      </c>
    </row>
    <row r="185" spans="1:14" ht="15" customHeight="1" x14ac:dyDescent="0.45"/>
    <row r="186" spans="1:14" ht="18" x14ac:dyDescent="0.55000000000000004">
      <c r="D186" s="295" t="s">
        <v>274</v>
      </c>
      <c r="E186" s="295"/>
      <c r="F186" s="295"/>
    </row>
    <row r="187" spans="1:14" ht="15" customHeight="1" x14ac:dyDescent="0.45">
      <c r="D187" s="54" t="s">
        <v>72</v>
      </c>
      <c r="E187" s="153" t="s">
        <v>275</v>
      </c>
      <c r="F187" s="54" t="s">
        <v>69</v>
      </c>
    </row>
    <row r="188" spans="1:14" ht="15" customHeight="1" x14ac:dyDescent="0.45">
      <c r="D188" s="46">
        <v>6244656</v>
      </c>
      <c r="E188" s="87">
        <v>0</v>
      </c>
      <c r="F188" s="93">
        <v>0.1</v>
      </c>
      <c r="G188" s="92">
        <f>MMULT(E188,1/F188)</f>
        <v>0</v>
      </c>
      <c r="H188" s="257" t="s">
        <v>345</v>
      </c>
      <c r="I188" s="258"/>
      <c r="J188" s="258"/>
      <c r="K188" s="258"/>
      <c r="L188" s="258"/>
      <c r="M188" s="258"/>
      <c r="N188" s="258"/>
    </row>
    <row r="189" spans="1:14" ht="15" customHeight="1" thickBot="1" x14ac:dyDescent="0.5">
      <c r="D189" s="46">
        <v>6244619</v>
      </c>
      <c r="E189" s="88">
        <v>0</v>
      </c>
      <c r="F189" s="94">
        <v>0.1</v>
      </c>
      <c r="G189" s="92">
        <f>MMULT(E189,1/F189)</f>
        <v>0</v>
      </c>
      <c r="H189" s="156"/>
      <c r="I189"/>
    </row>
    <row r="190" spans="1:14" ht="15" customHeight="1" thickBot="1" x14ac:dyDescent="0.5">
      <c r="D190" s="6" t="s">
        <v>33</v>
      </c>
      <c r="E190" s="48">
        <f>SUM(E188:E189)</f>
        <v>0</v>
      </c>
      <c r="F190" s="95">
        <f>SUM(F188:F189)</f>
        <v>0.2</v>
      </c>
      <c r="H190" s="61"/>
    </row>
    <row r="191" spans="1:14" ht="15" customHeight="1" x14ac:dyDescent="0.45">
      <c r="E191" s="6" t="s">
        <v>283</v>
      </c>
      <c r="H191" s="61"/>
    </row>
    <row r="192" spans="1:14" ht="15" customHeight="1" x14ac:dyDescent="0.45">
      <c r="D192" s="290" t="s">
        <v>69</v>
      </c>
      <c r="E192" s="290"/>
      <c r="F192" s="49">
        <f>SUM(F190)</f>
        <v>0.2</v>
      </c>
      <c r="G192" s="160">
        <f>SUM(I192)</f>
        <v>0</v>
      </c>
      <c r="H192" s="159" t="s">
        <v>12</v>
      </c>
      <c r="I192" s="161" cm="1">
        <f t="array" ref="I192">MMULT(E190,1/F190)</f>
        <v>0</v>
      </c>
    </row>
    <row r="193" spans="4:8" ht="15" customHeight="1" x14ac:dyDescent="0.45">
      <c r="D193" s="291" t="s">
        <v>271</v>
      </c>
      <c r="E193" s="292"/>
      <c r="F193" s="49">
        <f>SUM(F183)</f>
        <v>-1E-4</v>
      </c>
      <c r="G193" s="27">
        <f>MMULT(F193,G192)</f>
        <v>0</v>
      </c>
      <c r="H193" s="61"/>
    </row>
    <row r="194" spans="4:8" ht="15" customHeight="1" thickBot="1" x14ac:dyDescent="0.5">
      <c r="D194" s="291" t="s">
        <v>270</v>
      </c>
      <c r="E194" s="292"/>
      <c r="F194" s="49">
        <f>SUM(F192,-F193)</f>
        <v>0.2001</v>
      </c>
      <c r="G194" s="162">
        <f>MMULT(F194,G192)</f>
        <v>0</v>
      </c>
      <c r="H194" s="61"/>
    </row>
    <row r="195" spans="4:8" ht="15" customHeight="1" thickBot="1" x14ac:dyDescent="0.5">
      <c r="F195" s="7"/>
      <c r="G195" s="48">
        <f>SUM(G193:G194)</f>
        <v>0</v>
      </c>
    </row>
    <row r="196" spans="4:8" ht="15" customHeight="1" x14ac:dyDescent="0.45">
      <c r="F196" s="7"/>
    </row>
    <row r="197" spans="4:8" ht="15" customHeight="1" x14ac:dyDescent="0.45"/>
    <row r="198" spans="4:8" ht="15" customHeight="1" x14ac:dyDescent="0.45">
      <c r="D198" t="s">
        <v>70</v>
      </c>
      <c r="F198" s="20">
        <f>MAX(F3:F182)</f>
        <v>0</v>
      </c>
      <c r="G198" s="20">
        <f>MAX(I3:I182)</f>
        <v>0</v>
      </c>
    </row>
    <row r="199" spans="4:8" ht="15" customHeight="1" x14ac:dyDescent="0.45">
      <c r="D199" t="s">
        <v>71</v>
      </c>
      <c r="F199" s="20">
        <f>MIN(F3:F182)</f>
        <v>-1E-4</v>
      </c>
      <c r="G199" s="20">
        <f>MIN(I3:I182)</f>
        <v>0</v>
      </c>
    </row>
    <row r="200" spans="4:8" ht="15" customHeight="1" x14ac:dyDescent="0.45">
      <c r="D200" t="s">
        <v>265</v>
      </c>
      <c r="F200" s="92">
        <f>AVERAGE(F3:F182)</f>
        <v>-5.5555555555555562E-7</v>
      </c>
      <c r="G200" s="92">
        <f>AVERAGE(G3:G182)</f>
        <v>0</v>
      </c>
    </row>
    <row r="201" spans="4:8" ht="15" customHeight="1" x14ac:dyDescent="0.45">
      <c r="D201" t="s">
        <v>273</v>
      </c>
      <c r="F201" s="92">
        <f>AVERAGE(F199,F198)</f>
        <v>-5.0000000000000002E-5</v>
      </c>
      <c r="G201" t="s">
        <v>12</v>
      </c>
    </row>
    <row r="202" spans="4:8" ht="15.75" customHeight="1" x14ac:dyDescent="0.45">
      <c r="D202" t="s">
        <v>12</v>
      </c>
      <c r="E202" t="s">
        <v>12</v>
      </c>
      <c r="F202" s="7"/>
    </row>
    <row r="203" spans="4:8" ht="15" customHeight="1" x14ac:dyDescent="0.45"/>
    <row r="204" spans="4:8" ht="15" customHeight="1" x14ac:dyDescent="0.45"/>
    <row r="205" spans="4:8" ht="15" customHeight="1" x14ac:dyDescent="0.45"/>
    <row r="206" spans="4:8" ht="15" customHeight="1" x14ac:dyDescent="0.45"/>
    <row r="207" spans="4:8" ht="15" customHeight="1" x14ac:dyDescent="0.45"/>
    <row r="208" spans="4:8" ht="15" customHeight="1" x14ac:dyDescent="0.45"/>
    <row r="209" ht="15" customHeight="1" x14ac:dyDescent="0.45"/>
    <row r="210" ht="15" customHeight="1" x14ac:dyDescent="0.45"/>
    <row r="211" ht="15" customHeight="1" x14ac:dyDescent="0.45"/>
    <row r="212" ht="15" customHeight="1" x14ac:dyDescent="0.45"/>
    <row r="213" ht="15" customHeight="1" x14ac:dyDescent="0.45"/>
    <row r="214" ht="15" customHeight="1" x14ac:dyDescent="0.45"/>
    <row r="215" ht="15" customHeight="1" x14ac:dyDescent="0.45"/>
    <row r="216" ht="15" customHeight="1" x14ac:dyDescent="0.45"/>
    <row r="217" ht="15" customHeight="1" x14ac:dyDescent="0.45"/>
    <row r="218" ht="15" customHeight="1" x14ac:dyDescent="0.45"/>
    <row r="219" ht="15" customHeight="1" x14ac:dyDescent="0.45"/>
    <row r="220" ht="15" customHeight="1" x14ac:dyDescent="0.45"/>
    <row r="221" ht="15" customHeight="1" x14ac:dyDescent="0.45"/>
    <row r="222" ht="15.75" customHeight="1" x14ac:dyDescent="0.45"/>
  </sheetData>
  <mergeCells count="15">
    <mergeCell ref="D192:E192"/>
    <mergeCell ref="D193:E193"/>
    <mergeCell ref="D194:E194"/>
    <mergeCell ref="A83:A102"/>
    <mergeCell ref="A103:A122"/>
    <mergeCell ref="A123:A142"/>
    <mergeCell ref="A143:A162"/>
    <mergeCell ref="A163:A182"/>
    <mergeCell ref="D186:F186"/>
    <mergeCell ref="A63:A82"/>
    <mergeCell ref="D1:E1"/>
    <mergeCell ref="I1:J1"/>
    <mergeCell ref="A3:A22"/>
    <mergeCell ref="A23:A42"/>
    <mergeCell ref="A43:A62"/>
  </mergeCells>
  <pageMargins left="0.7" right="0.7" top="0.75" bottom="0.75" header="0.3" footer="0.3"/>
  <pageSetup paperSize="9" orientation="portrait" horizontalDpi="4294967293" verticalDpi="4294967293" r:id="rId1"/>
  <ignoredErrors>
    <ignoredError sqref="F23 F43 F57 F88:F90 F104 F124 F159" formula="1"/>
  </ignoredError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5A7AB-664B-4E06-A09D-EC3365020F16}">
  <dimension ref="A1:O222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E169" sqref="E169"/>
    </sheetView>
  </sheetViews>
  <sheetFormatPr baseColWidth="10" defaultRowHeight="14.25" x14ac:dyDescent="0.45"/>
  <cols>
    <col min="1" max="1" width="4.1328125" customWidth="1"/>
    <col min="2" max="2" width="5.3984375" style="6" bestFit="1" customWidth="1"/>
    <col min="3" max="3" width="6.265625" bestFit="1" customWidth="1"/>
    <col min="4" max="5" width="10" customWidth="1"/>
    <col min="6" max="6" width="11.1328125" customWidth="1"/>
    <col min="7" max="7" width="13.86328125" customWidth="1"/>
    <col min="8" max="8" width="13.3984375" customWidth="1"/>
    <col min="9" max="9" width="12.86328125" style="20" bestFit="1" customWidth="1"/>
    <col min="10" max="10" width="12.86328125" customWidth="1"/>
    <col min="11" max="11" width="7.73046875" bestFit="1" customWidth="1"/>
    <col min="12" max="12" width="13.265625" customWidth="1"/>
  </cols>
  <sheetData>
    <row r="1" spans="1:15" ht="21" customHeight="1" x14ac:dyDescent="0.45">
      <c r="D1" s="296" t="s">
        <v>280</v>
      </c>
      <c r="E1" s="296"/>
      <c r="F1" s="53" t="s">
        <v>2</v>
      </c>
      <c r="G1" s="27">
        <f>SUM(G195)</f>
        <v>0</v>
      </c>
      <c r="H1" s="27" t="s">
        <v>12</v>
      </c>
      <c r="I1" s="297">
        <f>SUM(G1:H1)</f>
        <v>0</v>
      </c>
      <c r="J1" s="298"/>
      <c r="K1" s="4" t="s">
        <v>12</v>
      </c>
      <c r="L1" s="4"/>
      <c r="N1">
        <v>1E-3</v>
      </c>
    </row>
    <row r="2" spans="1:15" ht="42.75" x14ac:dyDescent="0.45">
      <c r="B2" s="43" t="s">
        <v>0</v>
      </c>
      <c r="C2" s="44" t="s">
        <v>1</v>
      </c>
      <c r="D2" s="3">
        <v>44114</v>
      </c>
      <c r="E2" s="3">
        <v>44145</v>
      </c>
      <c r="F2" s="50" t="s">
        <v>68</v>
      </c>
      <c r="G2" s="51" t="s">
        <v>276</v>
      </c>
      <c r="H2" s="52" t="s">
        <v>277</v>
      </c>
      <c r="I2" s="21" t="s">
        <v>278</v>
      </c>
      <c r="J2" s="28" t="s">
        <v>335</v>
      </c>
      <c r="K2" s="28" t="s">
        <v>266</v>
      </c>
      <c r="L2" s="28" t="s">
        <v>279</v>
      </c>
      <c r="N2" t="s">
        <v>12</v>
      </c>
    </row>
    <row r="3" spans="1:15" ht="15" customHeight="1" x14ac:dyDescent="0.45">
      <c r="A3" s="293"/>
      <c r="B3" s="5" t="s">
        <v>3</v>
      </c>
      <c r="C3" s="2">
        <v>101</v>
      </c>
      <c r="D3" s="1">
        <v>0.01</v>
      </c>
      <c r="E3" s="1">
        <v>0</v>
      </c>
      <c r="F3" s="41">
        <f>(E3-D3)*$N$1</f>
        <v>-1.0000000000000001E-5</v>
      </c>
      <c r="G3" s="22">
        <f>MMULT($I$1,1/$F$183)*F3</f>
        <v>0</v>
      </c>
      <c r="H3" s="45" t="s">
        <v>12</v>
      </c>
      <c r="I3" s="42">
        <f>SUM(G3,H3)</f>
        <v>0</v>
      </c>
      <c r="J3" s="30">
        <v>0</v>
      </c>
      <c r="K3" s="216"/>
      <c r="L3" s="27">
        <f>SUM(I3,J3,K3)</f>
        <v>0</v>
      </c>
      <c r="N3" t="s">
        <v>12</v>
      </c>
    </row>
    <row r="4" spans="1:15" ht="15" customHeight="1" x14ac:dyDescent="0.45">
      <c r="A4" s="293"/>
      <c r="B4" s="5" t="s">
        <v>3</v>
      </c>
      <c r="C4" s="2">
        <v>102</v>
      </c>
      <c r="D4" s="1">
        <v>0</v>
      </c>
      <c r="E4" s="1">
        <v>0</v>
      </c>
      <c r="F4" s="41">
        <f t="shared" ref="F4:F67" si="0">(E4-D4)*$N$1</f>
        <v>0</v>
      </c>
      <c r="G4" s="22">
        <f t="shared" ref="G4:G67" si="1">MMULT($I$1,1/$F$183)*F4</f>
        <v>0</v>
      </c>
      <c r="H4" s="45" t="s">
        <v>12</v>
      </c>
      <c r="I4" s="42">
        <f t="shared" ref="I4:I67" si="2">SUM(G4,H4)</f>
        <v>0</v>
      </c>
      <c r="J4" s="30">
        <f>SUM($J$3)</f>
        <v>0</v>
      </c>
      <c r="K4" s="216"/>
      <c r="L4" s="27">
        <f t="shared" ref="L4:L66" si="3">SUM(I4,J4,K4)</f>
        <v>0</v>
      </c>
      <c r="N4" t="s">
        <v>12</v>
      </c>
    </row>
    <row r="5" spans="1:15" ht="15" customHeight="1" x14ac:dyDescent="0.45">
      <c r="A5" s="293"/>
      <c r="B5" s="5" t="s">
        <v>3</v>
      </c>
      <c r="C5" s="2">
        <v>103</v>
      </c>
      <c r="D5" s="1">
        <v>0</v>
      </c>
      <c r="E5" s="1">
        <v>0</v>
      </c>
      <c r="F5" s="41">
        <f t="shared" si="0"/>
        <v>0</v>
      </c>
      <c r="G5" s="22">
        <f t="shared" si="1"/>
        <v>0</v>
      </c>
      <c r="H5" s="45" t="s">
        <v>12</v>
      </c>
      <c r="I5" s="42">
        <f t="shared" si="2"/>
        <v>0</v>
      </c>
      <c r="J5" s="30">
        <f t="shared" ref="J5:J68" si="4">SUM($J$3)</f>
        <v>0</v>
      </c>
      <c r="K5" s="216"/>
      <c r="L5" s="27">
        <f t="shared" si="3"/>
        <v>0</v>
      </c>
      <c r="N5" t="s">
        <v>12</v>
      </c>
    </row>
    <row r="6" spans="1:15" ht="15" customHeight="1" x14ac:dyDescent="0.45">
      <c r="A6" s="293"/>
      <c r="B6" s="5" t="s">
        <v>3</v>
      </c>
      <c r="C6" s="2">
        <v>104</v>
      </c>
      <c r="D6" s="1">
        <v>0</v>
      </c>
      <c r="E6" s="1">
        <v>0</v>
      </c>
      <c r="F6" s="41">
        <f t="shared" si="0"/>
        <v>0</v>
      </c>
      <c r="G6" s="22">
        <f t="shared" si="1"/>
        <v>0</v>
      </c>
      <c r="H6" s="45" t="s">
        <v>12</v>
      </c>
      <c r="I6" s="42">
        <f t="shared" si="2"/>
        <v>0</v>
      </c>
      <c r="J6" s="30">
        <f t="shared" si="4"/>
        <v>0</v>
      </c>
      <c r="K6" s="216"/>
      <c r="L6" s="27">
        <f t="shared" si="3"/>
        <v>0</v>
      </c>
      <c r="N6" t="s">
        <v>12</v>
      </c>
      <c r="O6" t="s">
        <v>12</v>
      </c>
    </row>
    <row r="7" spans="1:15" ht="15" customHeight="1" x14ac:dyDescent="0.45">
      <c r="A7" s="293"/>
      <c r="B7" s="5" t="s">
        <v>3</v>
      </c>
      <c r="C7" s="2">
        <v>201</v>
      </c>
      <c r="D7" s="1">
        <v>0</v>
      </c>
      <c r="E7" s="1">
        <v>0</v>
      </c>
      <c r="F7" s="41">
        <f t="shared" si="0"/>
        <v>0</v>
      </c>
      <c r="G7" s="22">
        <f t="shared" si="1"/>
        <v>0</v>
      </c>
      <c r="H7" s="45" t="s">
        <v>12</v>
      </c>
      <c r="I7" s="42">
        <f t="shared" si="2"/>
        <v>0</v>
      </c>
      <c r="J7" s="30">
        <f t="shared" si="4"/>
        <v>0</v>
      </c>
      <c r="K7" s="216"/>
      <c r="L7" s="27">
        <f t="shared" si="3"/>
        <v>0</v>
      </c>
      <c r="N7" t="s">
        <v>12</v>
      </c>
    </row>
    <row r="8" spans="1:15" ht="15" customHeight="1" x14ac:dyDescent="0.45">
      <c r="A8" s="293"/>
      <c r="B8" s="5" t="s">
        <v>3</v>
      </c>
      <c r="C8" s="2">
        <v>202</v>
      </c>
      <c r="D8" s="1">
        <v>0</v>
      </c>
      <c r="E8" s="1">
        <v>0</v>
      </c>
      <c r="F8" s="41">
        <f t="shared" si="0"/>
        <v>0</v>
      </c>
      <c r="G8" s="22">
        <f t="shared" si="1"/>
        <v>0</v>
      </c>
      <c r="H8" s="45" t="s">
        <v>12</v>
      </c>
      <c r="I8" s="42">
        <f t="shared" si="2"/>
        <v>0</v>
      </c>
      <c r="J8" s="30">
        <f t="shared" si="4"/>
        <v>0</v>
      </c>
      <c r="K8" s="216"/>
      <c r="L8" s="27">
        <f t="shared" si="3"/>
        <v>0</v>
      </c>
      <c r="N8" t="s">
        <v>12</v>
      </c>
    </row>
    <row r="9" spans="1:15" ht="15" customHeight="1" x14ac:dyDescent="0.45">
      <c r="A9" s="293"/>
      <c r="B9" s="5" t="s">
        <v>3</v>
      </c>
      <c r="C9" s="2">
        <v>203</v>
      </c>
      <c r="D9" s="1">
        <v>0</v>
      </c>
      <c r="E9" s="1">
        <v>0</v>
      </c>
      <c r="F9" s="41">
        <f t="shared" si="0"/>
        <v>0</v>
      </c>
      <c r="G9" s="22">
        <f t="shared" si="1"/>
        <v>0</v>
      </c>
      <c r="H9" s="45" t="s">
        <v>12</v>
      </c>
      <c r="I9" s="42">
        <f t="shared" si="2"/>
        <v>0</v>
      </c>
      <c r="J9" s="30">
        <f t="shared" si="4"/>
        <v>0</v>
      </c>
      <c r="K9" s="216"/>
      <c r="L9" s="27">
        <f t="shared" si="3"/>
        <v>0</v>
      </c>
      <c r="N9" t="s">
        <v>12</v>
      </c>
    </row>
    <row r="10" spans="1:15" ht="15" customHeight="1" x14ac:dyDescent="0.45">
      <c r="A10" s="293"/>
      <c r="B10" s="5" t="s">
        <v>3</v>
      </c>
      <c r="C10" s="2">
        <v>204</v>
      </c>
      <c r="D10" s="1">
        <v>0</v>
      </c>
      <c r="E10" s="1">
        <v>0</v>
      </c>
      <c r="F10" s="41">
        <f t="shared" si="0"/>
        <v>0</v>
      </c>
      <c r="G10" s="22">
        <f t="shared" si="1"/>
        <v>0</v>
      </c>
      <c r="H10" s="45" t="s">
        <v>12</v>
      </c>
      <c r="I10" s="42">
        <f t="shared" si="2"/>
        <v>0</v>
      </c>
      <c r="J10" s="30">
        <f t="shared" si="4"/>
        <v>0</v>
      </c>
      <c r="K10" s="216"/>
      <c r="L10" s="27">
        <f t="shared" si="3"/>
        <v>0</v>
      </c>
      <c r="N10" t="s">
        <v>12</v>
      </c>
    </row>
    <row r="11" spans="1:15" ht="15" customHeight="1" x14ac:dyDescent="0.45">
      <c r="A11" s="293"/>
      <c r="B11" s="5" t="s">
        <v>3</v>
      </c>
      <c r="C11" s="2">
        <v>301</v>
      </c>
      <c r="D11" s="1">
        <v>0</v>
      </c>
      <c r="E11" s="1">
        <v>0</v>
      </c>
      <c r="F11" s="41">
        <f t="shared" si="0"/>
        <v>0</v>
      </c>
      <c r="G11" s="22">
        <f t="shared" si="1"/>
        <v>0</v>
      </c>
      <c r="H11" s="45" t="s">
        <v>12</v>
      </c>
      <c r="I11" s="42">
        <f t="shared" si="2"/>
        <v>0</v>
      </c>
      <c r="J11" s="30">
        <f t="shared" si="4"/>
        <v>0</v>
      </c>
      <c r="K11" s="216"/>
      <c r="L11" s="27">
        <f t="shared" si="3"/>
        <v>0</v>
      </c>
      <c r="N11" t="s">
        <v>12</v>
      </c>
    </row>
    <row r="12" spans="1:15" ht="15" customHeight="1" x14ac:dyDescent="0.45">
      <c r="A12" s="293"/>
      <c r="B12" s="5" t="s">
        <v>3</v>
      </c>
      <c r="C12" s="2">
        <v>302</v>
      </c>
      <c r="D12" s="1">
        <v>0</v>
      </c>
      <c r="E12" s="1">
        <v>0</v>
      </c>
      <c r="F12" s="41">
        <f t="shared" si="0"/>
        <v>0</v>
      </c>
      <c r="G12" s="22">
        <f t="shared" si="1"/>
        <v>0</v>
      </c>
      <c r="H12" s="45" t="s">
        <v>12</v>
      </c>
      <c r="I12" s="42">
        <f t="shared" si="2"/>
        <v>0</v>
      </c>
      <c r="J12" s="30">
        <f t="shared" si="4"/>
        <v>0</v>
      </c>
      <c r="K12" s="216"/>
      <c r="L12" s="27">
        <f t="shared" si="3"/>
        <v>0</v>
      </c>
      <c r="N12" t="s">
        <v>12</v>
      </c>
    </row>
    <row r="13" spans="1:15" ht="15" customHeight="1" x14ac:dyDescent="0.45">
      <c r="A13" s="293"/>
      <c r="B13" s="5" t="s">
        <v>3</v>
      </c>
      <c r="C13" s="2">
        <v>303</v>
      </c>
      <c r="D13" s="1">
        <v>0</v>
      </c>
      <c r="E13" s="1">
        <v>0</v>
      </c>
      <c r="F13" s="41">
        <f t="shared" si="0"/>
        <v>0</v>
      </c>
      <c r="G13" s="22">
        <f t="shared" si="1"/>
        <v>0</v>
      </c>
      <c r="H13" s="45" t="s">
        <v>12</v>
      </c>
      <c r="I13" s="42">
        <f t="shared" si="2"/>
        <v>0</v>
      </c>
      <c r="J13" s="30">
        <f t="shared" si="4"/>
        <v>0</v>
      </c>
      <c r="K13" s="216"/>
      <c r="L13" s="27">
        <f t="shared" si="3"/>
        <v>0</v>
      </c>
      <c r="N13" t="s">
        <v>12</v>
      </c>
    </row>
    <row r="14" spans="1:15" ht="15" customHeight="1" x14ac:dyDescent="0.45">
      <c r="A14" s="293"/>
      <c r="B14" s="5" t="s">
        <v>3</v>
      </c>
      <c r="C14" s="2">
        <v>304</v>
      </c>
      <c r="D14" s="1">
        <v>0</v>
      </c>
      <c r="E14" s="1">
        <v>0</v>
      </c>
      <c r="F14" s="41">
        <f t="shared" si="0"/>
        <v>0</v>
      </c>
      <c r="G14" s="22">
        <f t="shared" si="1"/>
        <v>0</v>
      </c>
      <c r="H14" s="45" t="s">
        <v>12</v>
      </c>
      <c r="I14" s="42">
        <f t="shared" si="2"/>
        <v>0</v>
      </c>
      <c r="J14" s="30">
        <f t="shared" si="4"/>
        <v>0</v>
      </c>
      <c r="K14" s="216"/>
      <c r="L14" s="27">
        <f t="shared" si="3"/>
        <v>0</v>
      </c>
      <c r="N14" t="s">
        <v>12</v>
      </c>
    </row>
    <row r="15" spans="1:15" ht="15" customHeight="1" x14ac:dyDescent="0.45">
      <c r="A15" s="293"/>
      <c r="B15" s="5" t="s">
        <v>3</v>
      </c>
      <c r="C15" s="2">
        <v>401</v>
      </c>
      <c r="D15" s="1">
        <v>0</v>
      </c>
      <c r="E15" s="1">
        <v>0</v>
      </c>
      <c r="F15" s="41">
        <f t="shared" si="0"/>
        <v>0</v>
      </c>
      <c r="G15" s="22">
        <f t="shared" si="1"/>
        <v>0</v>
      </c>
      <c r="H15" s="45" t="s">
        <v>12</v>
      </c>
      <c r="I15" s="42">
        <f t="shared" si="2"/>
        <v>0</v>
      </c>
      <c r="J15" s="30">
        <f t="shared" si="4"/>
        <v>0</v>
      </c>
      <c r="K15" s="216"/>
      <c r="L15" s="27">
        <f t="shared" si="3"/>
        <v>0</v>
      </c>
      <c r="N15" t="s">
        <v>12</v>
      </c>
    </row>
    <row r="16" spans="1:15" ht="15" customHeight="1" x14ac:dyDescent="0.45">
      <c r="A16" s="293"/>
      <c r="B16" s="5" t="s">
        <v>3</v>
      </c>
      <c r="C16" s="2">
        <v>402</v>
      </c>
      <c r="D16" s="1">
        <v>0</v>
      </c>
      <c r="E16" s="1">
        <v>0</v>
      </c>
      <c r="F16" s="41">
        <f t="shared" si="0"/>
        <v>0</v>
      </c>
      <c r="G16" s="22">
        <f t="shared" si="1"/>
        <v>0</v>
      </c>
      <c r="H16" s="45" t="s">
        <v>12</v>
      </c>
      <c r="I16" s="42">
        <f t="shared" si="2"/>
        <v>0</v>
      </c>
      <c r="J16" s="30">
        <f t="shared" si="4"/>
        <v>0</v>
      </c>
      <c r="K16" s="216"/>
      <c r="L16" s="27">
        <f t="shared" si="3"/>
        <v>0</v>
      </c>
    </row>
    <row r="17" spans="1:12" ht="15" customHeight="1" x14ac:dyDescent="0.45">
      <c r="A17" s="293"/>
      <c r="B17" s="5" t="s">
        <v>3</v>
      </c>
      <c r="C17" s="2">
        <v>403</v>
      </c>
      <c r="D17" s="1">
        <v>0</v>
      </c>
      <c r="E17" s="1">
        <v>0</v>
      </c>
      <c r="F17" s="41">
        <f t="shared" si="0"/>
        <v>0</v>
      </c>
      <c r="G17" s="22">
        <f t="shared" si="1"/>
        <v>0</v>
      </c>
      <c r="H17" s="45" t="s">
        <v>12</v>
      </c>
      <c r="I17" s="42">
        <f t="shared" si="2"/>
        <v>0</v>
      </c>
      <c r="J17" s="30">
        <f t="shared" si="4"/>
        <v>0</v>
      </c>
      <c r="K17" s="216"/>
      <c r="L17" s="27">
        <f t="shared" si="3"/>
        <v>0</v>
      </c>
    </row>
    <row r="18" spans="1:12" ht="15" customHeight="1" x14ac:dyDescent="0.45">
      <c r="A18" s="293"/>
      <c r="B18" s="5" t="s">
        <v>3</v>
      </c>
      <c r="C18" s="2">
        <v>404</v>
      </c>
      <c r="D18" s="1">
        <v>0</v>
      </c>
      <c r="E18" s="1">
        <v>0</v>
      </c>
      <c r="F18" s="41">
        <f t="shared" si="0"/>
        <v>0</v>
      </c>
      <c r="G18" s="22">
        <f t="shared" si="1"/>
        <v>0</v>
      </c>
      <c r="H18" s="45" t="s">
        <v>12</v>
      </c>
      <c r="I18" s="42">
        <f t="shared" si="2"/>
        <v>0</v>
      </c>
      <c r="J18" s="30">
        <f t="shared" si="4"/>
        <v>0</v>
      </c>
      <c r="K18" s="216"/>
      <c r="L18" s="27">
        <f t="shared" si="3"/>
        <v>0</v>
      </c>
    </row>
    <row r="19" spans="1:12" ht="15" customHeight="1" x14ac:dyDescent="0.45">
      <c r="A19" s="293"/>
      <c r="B19" s="5" t="s">
        <v>3</v>
      </c>
      <c r="C19" s="2">
        <v>501</v>
      </c>
      <c r="D19" s="1">
        <v>0</v>
      </c>
      <c r="E19" s="1">
        <v>0</v>
      </c>
      <c r="F19" s="41">
        <f t="shared" si="0"/>
        <v>0</v>
      </c>
      <c r="G19" s="22">
        <f t="shared" si="1"/>
        <v>0</v>
      </c>
      <c r="H19" s="45" t="s">
        <v>12</v>
      </c>
      <c r="I19" s="42">
        <f t="shared" si="2"/>
        <v>0</v>
      </c>
      <c r="J19" s="30">
        <f t="shared" si="4"/>
        <v>0</v>
      </c>
      <c r="K19" s="216"/>
      <c r="L19" s="27">
        <f t="shared" si="3"/>
        <v>0</v>
      </c>
    </row>
    <row r="20" spans="1:12" ht="15" customHeight="1" x14ac:dyDescent="0.45">
      <c r="A20" s="293"/>
      <c r="B20" s="5" t="s">
        <v>3</v>
      </c>
      <c r="C20" s="2">
        <v>502</v>
      </c>
      <c r="D20" s="1">
        <v>0</v>
      </c>
      <c r="E20" s="1">
        <v>0</v>
      </c>
      <c r="F20" s="41">
        <f t="shared" si="0"/>
        <v>0</v>
      </c>
      <c r="G20" s="22">
        <f t="shared" si="1"/>
        <v>0</v>
      </c>
      <c r="H20" s="45" t="s">
        <v>12</v>
      </c>
      <c r="I20" s="42">
        <f t="shared" si="2"/>
        <v>0</v>
      </c>
      <c r="J20" s="30">
        <f t="shared" si="4"/>
        <v>0</v>
      </c>
      <c r="K20" s="216"/>
      <c r="L20" s="27">
        <f t="shared" si="3"/>
        <v>0</v>
      </c>
    </row>
    <row r="21" spans="1:12" ht="15" customHeight="1" x14ac:dyDescent="0.45">
      <c r="A21" s="293"/>
      <c r="B21" s="5" t="s">
        <v>3</v>
      </c>
      <c r="C21" s="2">
        <v>503</v>
      </c>
      <c r="D21" s="1">
        <v>0</v>
      </c>
      <c r="E21" s="1">
        <v>0</v>
      </c>
      <c r="F21" s="41">
        <f t="shared" si="0"/>
        <v>0</v>
      </c>
      <c r="G21" s="22">
        <f t="shared" si="1"/>
        <v>0</v>
      </c>
      <c r="H21" s="45" t="s">
        <v>12</v>
      </c>
      <c r="I21" s="42">
        <f t="shared" si="2"/>
        <v>0</v>
      </c>
      <c r="J21" s="30">
        <f t="shared" si="4"/>
        <v>0</v>
      </c>
      <c r="K21" s="216"/>
      <c r="L21" s="27">
        <f t="shared" si="3"/>
        <v>0</v>
      </c>
    </row>
    <row r="22" spans="1:12" ht="15.75" customHeight="1" x14ac:dyDescent="0.45">
      <c r="A22" s="293"/>
      <c r="B22" s="5" t="s">
        <v>3</v>
      </c>
      <c r="C22" s="2">
        <v>504</v>
      </c>
      <c r="D22" s="1">
        <v>0</v>
      </c>
      <c r="E22" s="1">
        <v>0</v>
      </c>
      <c r="F22" s="41">
        <f t="shared" si="0"/>
        <v>0</v>
      </c>
      <c r="G22" s="22">
        <f t="shared" si="1"/>
        <v>0</v>
      </c>
      <c r="H22" s="45" t="s">
        <v>12</v>
      </c>
      <c r="I22" s="42">
        <f t="shared" si="2"/>
        <v>0</v>
      </c>
      <c r="J22" s="30">
        <f t="shared" si="4"/>
        <v>0</v>
      </c>
      <c r="K22" s="216"/>
      <c r="L22" s="27">
        <f t="shared" si="3"/>
        <v>0</v>
      </c>
    </row>
    <row r="23" spans="1:12" ht="15" customHeight="1" x14ac:dyDescent="0.45">
      <c r="A23" s="294"/>
      <c r="B23" s="5" t="s">
        <v>4</v>
      </c>
      <c r="C23" s="2">
        <v>101</v>
      </c>
      <c r="D23" s="1">
        <v>0</v>
      </c>
      <c r="E23" s="1">
        <v>0</v>
      </c>
      <c r="F23" s="41">
        <f>(E23-D23)*0.01</f>
        <v>0</v>
      </c>
      <c r="G23" s="22">
        <f t="shared" si="1"/>
        <v>0</v>
      </c>
      <c r="H23" s="45" t="s">
        <v>12</v>
      </c>
      <c r="I23" s="42">
        <f t="shared" si="2"/>
        <v>0</v>
      </c>
      <c r="J23" s="30">
        <f t="shared" si="4"/>
        <v>0</v>
      </c>
      <c r="K23" s="216"/>
      <c r="L23" s="27">
        <f t="shared" si="3"/>
        <v>0</v>
      </c>
    </row>
    <row r="24" spans="1:12" ht="15" customHeight="1" x14ac:dyDescent="0.45">
      <c r="A24" s="294"/>
      <c r="B24" s="5" t="s">
        <v>4</v>
      </c>
      <c r="C24" s="2">
        <v>102</v>
      </c>
      <c r="D24" s="1">
        <v>0</v>
      </c>
      <c r="E24" s="1">
        <v>0</v>
      </c>
      <c r="F24" s="41">
        <f t="shared" si="0"/>
        <v>0</v>
      </c>
      <c r="G24" s="22">
        <f t="shared" si="1"/>
        <v>0</v>
      </c>
      <c r="H24" s="45" t="s">
        <v>12</v>
      </c>
      <c r="I24" s="42">
        <f t="shared" si="2"/>
        <v>0</v>
      </c>
      <c r="J24" s="30">
        <f t="shared" si="4"/>
        <v>0</v>
      </c>
      <c r="K24" s="216"/>
      <c r="L24" s="27">
        <f t="shared" si="3"/>
        <v>0</v>
      </c>
    </row>
    <row r="25" spans="1:12" ht="15" customHeight="1" x14ac:dyDescent="0.45">
      <c r="A25" s="294"/>
      <c r="B25" s="5" t="s">
        <v>4</v>
      </c>
      <c r="C25" s="2">
        <v>103</v>
      </c>
      <c r="D25" s="1">
        <v>0</v>
      </c>
      <c r="E25" s="1">
        <v>0</v>
      </c>
      <c r="F25" s="41">
        <f t="shared" si="0"/>
        <v>0</v>
      </c>
      <c r="G25" s="22">
        <f t="shared" si="1"/>
        <v>0</v>
      </c>
      <c r="H25" s="45" t="s">
        <v>12</v>
      </c>
      <c r="I25" s="42">
        <f t="shared" si="2"/>
        <v>0</v>
      </c>
      <c r="J25" s="30">
        <f t="shared" si="4"/>
        <v>0</v>
      </c>
      <c r="K25" s="216"/>
      <c r="L25" s="27">
        <f t="shared" si="3"/>
        <v>0</v>
      </c>
    </row>
    <row r="26" spans="1:12" ht="15" customHeight="1" x14ac:dyDescent="0.45">
      <c r="A26" s="294"/>
      <c r="B26" s="5" t="s">
        <v>4</v>
      </c>
      <c r="C26" s="2">
        <v>104</v>
      </c>
      <c r="D26" s="1">
        <v>0</v>
      </c>
      <c r="E26" s="1">
        <v>0</v>
      </c>
      <c r="F26" s="41">
        <f t="shared" si="0"/>
        <v>0</v>
      </c>
      <c r="G26" s="22">
        <f t="shared" si="1"/>
        <v>0</v>
      </c>
      <c r="H26" s="45" t="s">
        <v>12</v>
      </c>
      <c r="I26" s="42">
        <f t="shared" si="2"/>
        <v>0</v>
      </c>
      <c r="J26" s="30">
        <f t="shared" si="4"/>
        <v>0</v>
      </c>
      <c r="K26" s="216"/>
      <c r="L26" s="27">
        <f t="shared" si="3"/>
        <v>0</v>
      </c>
    </row>
    <row r="27" spans="1:12" ht="15" customHeight="1" x14ac:dyDescent="0.45">
      <c r="A27" s="294"/>
      <c r="B27" s="5" t="s">
        <v>4</v>
      </c>
      <c r="C27" s="2">
        <v>201</v>
      </c>
      <c r="D27" s="1">
        <v>0</v>
      </c>
      <c r="E27" s="1">
        <v>0</v>
      </c>
      <c r="F27" s="41">
        <f t="shared" si="0"/>
        <v>0</v>
      </c>
      <c r="G27" s="22">
        <f t="shared" si="1"/>
        <v>0</v>
      </c>
      <c r="H27" s="45" t="s">
        <v>12</v>
      </c>
      <c r="I27" s="42">
        <f t="shared" si="2"/>
        <v>0</v>
      </c>
      <c r="J27" s="30">
        <f t="shared" si="4"/>
        <v>0</v>
      </c>
      <c r="K27" s="216"/>
      <c r="L27" s="27">
        <f t="shared" si="3"/>
        <v>0</v>
      </c>
    </row>
    <row r="28" spans="1:12" ht="15" customHeight="1" x14ac:dyDescent="0.45">
      <c r="A28" s="294"/>
      <c r="B28" s="5" t="s">
        <v>4</v>
      </c>
      <c r="C28" s="2">
        <v>202</v>
      </c>
      <c r="D28" s="1">
        <v>0</v>
      </c>
      <c r="E28" s="1">
        <v>0</v>
      </c>
      <c r="F28" s="41">
        <f t="shared" si="0"/>
        <v>0</v>
      </c>
      <c r="G28" s="22">
        <f t="shared" si="1"/>
        <v>0</v>
      </c>
      <c r="H28" s="45" t="s">
        <v>12</v>
      </c>
      <c r="I28" s="42">
        <f t="shared" si="2"/>
        <v>0</v>
      </c>
      <c r="J28" s="30">
        <f t="shared" si="4"/>
        <v>0</v>
      </c>
      <c r="K28" s="216"/>
      <c r="L28" s="27">
        <f t="shared" si="3"/>
        <v>0</v>
      </c>
    </row>
    <row r="29" spans="1:12" ht="15" customHeight="1" x14ac:dyDescent="0.45">
      <c r="A29" s="294"/>
      <c r="B29" s="5" t="s">
        <v>4</v>
      </c>
      <c r="C29" s="2">
        <v>203</v>
      </c>
      <c r="D29" s="1">
        <v>0</v>
      </c>
      <c r="E29" s="1">
        <v>0</v>
      </c>
      <c r="F29" s="41">
        <f t="shared" si="0"/>
        <v>0</v>
      </c>
      <c r="G29" s="22">
        <f t="shared" si="1"/>
        <v>0</v>
      </c>
      <c r="H29" s="45" t="s">
        <v>12</v>
      </c>
      <c r="I29" s="42">
        <f t="shared" si="2"/>
        <v>0</v>
      </c>
      <c r="J29" s="30">
        <f t="shared" si="4"/>
        <v>0</v>
      </c>
      <c r="K29" s="216"/>
      <c r="L29" s="27">
        <f t="shared" si="3"/>
        <v>0</v>
      </c>
    </row>
    <row r="30" spans="1:12" ht="15" customHeight="1" x14ac:dyDescent="0.45">
      <c r="A30" s="294"/>
      <c r="B30" s="5" t="s">
        <v>4</v>
      </c>
      <c r="C30" s="2">
        <v>204</v>
      </c>
      <c r="D30" s="1">
        <v>0</v>
      </c>
      <c r="E30" s="1">
        <v>0</v>
      </c>
      <c r="F30" s="41">
        <f t="shared" si="0"/>
        <v>0</v>
      </c>
      <c r="G30" s="22">
        <f t="shared" si="1"/>
        <v>0</v>
      </c>
      <c r="H30" s="45" t="s">
        <v>12</v>
      </c>
      <c r="I30" s="42">
        <f t="shared" si="2"/>
        <v>0</v>
      </c>
      <c r="J30" s="30">
        <f t="shared" si="4"/>
        <v>0</v>
      </c>
      <c r="K30" s="216"/>
      <c r="L30" s="27">
        <f t="shared" si="3"/>
        <v>0</v>
      </c>
    </row>
    <row r="31" spans="1:12" ht="15" customHeight="1" x14ac:dyDescent="0.45">
      <c r="A31" s="294"/>
      <c r="B31" s="5" t="s">
        <v>4</v>
      </c>
      <c r="C31" s="2">
        <v>301</v>
      </c>
      <c r="D31" s="1">
        <v>0</v>
      </c>
      <c r="E31" s="1">
        <v>0</v>
      </c>
      <c r="F31" s="41">
        <f t="shared" si="0"/>
        <v>0</v>
      </c>
      <c r="G31" s="22">
        <f t="shared" si="1"/>
        <v>0</v>
      </c>
      <c r="H31" s="45" t="s">
        <v>12</v>
      </c>
      <c r="I31" s="42">
        <f t="shared" si="2"/>
        <v>0</v>
      </c>
      <c r="J31" s="30">
        <f t="shared" si="4"/>
        <v>0</v>
      </c>
      <c r="K31" s="216"/>
      <c r="L31" s="27">
        <f t="shared" si="3"/>
        <v>0</v>
      </c>
    </row>
    <row r="32" spans="1:12" ht="15" customHeight="1" x14ac:dyDescent="0.45">
      <c r="A32" s="294"/>
      <c r="B32" s="5" t="s">
        <v>4</v>
      </c>
      <c r="C32" s="2">
        <v>302</v>
      </c>
      <c r="D32" s="1">
        <v>0</v>
      </c>
      <c r="E32" s="1">
        <v>0</v>
      </c>
      <c r="F32" s="41">
        <f t="shared" si="0"/>
        <v>0</v>
      </c>
      <c r="G32" s="22">
        <f t="shared" si="1"/>
        <v>0</v>
      </c>
      <c r="H32" s="45" t="s">
        <v>12</v>
      </c>
      <c r="I32" s="42">
        <f t="shared" si="2"/>
        <v>0</v>
      </c>
      <c r="J32" s="30">
        <f t="shared" si="4"/>
        <v>0</v>
      </c>
      <c r="K32" s="216"/>
      <c r="L32" s="27">
        <f t="shared" si="3"/>
        <v>0</v>
      </c>
    </row>
    <row r="33" spans="1:12" ht="15" customHeight="1" x14ac:dyDescent="0.45">
      <c r="A33" s="294"/>
      <c r="B33" s="5" t="s">
        <v>4</v>
      </c>
      <c r="C33" s="2">
        <v>303</v>
      </c>
      <c r="D33" s="1">
        <v>0</v>
      </c>
      <c r="E33" s="1">
        <v>0</v>
      </c>
      <c r="F33" s="41">
        <f>(E33-D33)*0.01</f>
        <v>0</v>
      </c>
      <c r="G33" s="22">
        <f t="shared" si="1"/>
        <v>0</v>
      </c>
      <c r="H33" s="45" t="s">
        <v>12</v>
      </c>
      <c r="I33" s="42">
        <f t="shared" si="2"/>
        <v>0</v>
      </c>
      <c r="J33" s="30">
        <f t="shared" si="4"/>
        <v>0</v>
      </c>
      <c r="K33" s="216"/>
      <c r="L33" s="27">
        <f t="shared" si="3"/>
        <v>0</v>
      </c>
    </row>
    <row r="34" spans="1:12" ht="15" customHeight="1" x14ac:dyDescent="0.45">
      <c r="A34" s="294"/>
      <c r="B34" s="5" t="s">
        <v>4</v>
      </c>
      <c r="C34" s="2">
        <v>304</v>
      </c>
      <c r="D34" s="1">
        <v>0</v>
      </c>
      <c r="E34" s="1">
        <v>0</v>
      </c>
      <c r="F34" s="41">
        <f t="shared" si="0"/>
        <v>0</v>
      </c>
      <c r="G34" s="22">
        <f t="shared" si="1"/>
        <v>0</v>
      </c>
      <c r="H34" s="45" t="s">
        <v>12</v>
      </c>
      <c r="I34" s="42">
        <f t="shared" si="2"/>
        <v>0</v>
      </c>
      <c r="J34" s="30">
        <f t="shared" si="4"/>
        <v>0</v>
      </c>
      <c r="K34" s="216"/>
      <c r="L34" s="27">
        <f t="shared" si="3"/>
        <v>0</v>
      </c>
    </row>
    <row r="35" spans="1:12" ht="15" customHeight="1" x14ac:dyDescent="0.45">
      <c r="A35" s="294"/>
      <c r="B35" s="5" t="s">
        <v>4</v>
      </c>
      <c r="C35" s="2">
        <v>401</v>
      </c>
      <c r="D35" s="1">
        <v>0</v>
      </c>
      <c r="E35" s="1">
        <v>0</v>
      </c>
      <c r="F35" s="41">
        <f t="shared" si="0"/>
        <v>0</v>
      </c>
      <c r="G35" s="22">
        <f t="shared" si="1"/>
        <v>0</v>
      </c>
      <c r="H35" s="45" t="s">
        <v>12</v>
      </c>
      <c r="I35" s="42">
        <f t="shared" si="2"/>
        <v>0</v>
      </c>
      <c r="J35" s="30">
        <f t="shared" si="4"/>
        <v>0</v>
      </c>
      <c r="K35" s="216"/>
      <c r="L35" s="27">
        <f t="shared" si="3"/>
        <v>0</v>
      </c>
    </row>
    <row r="36" spans="1:12" ht="15" customHeight="1" x14ac:dyDescent="0.45">
      <c r="A36" s="294"/>
      <c r="B36" s="5" t="s">
        <v>4</v>
      </c>
      <c r="C36" s="2">
        <v>402</v>
      </c>
      <c r="D36" s="1">
        <v>0</v>
      </c>
      <c r="E36" s="1">
        <v>0</v>
      </c>
      <c r="F36" s="41">
        <f t="shared" si="0"/>
        <v>0</v>
      </c>
      <c r="G36" s="22">
        <f t="shared" si="1"/>
        <v>0</v>
      </c>
      <c r="H36" s="45" t="s">
        <v>12</v>
      </c>
      <c r="I36" s="42">
        <f t="shared" si="2"/>
        <v>0</v>
      </c>
      <c r="J36" s="30">
        <f t="shared" si="4"/>
        <v>0</v>
      </c>
      <c r="K36" s="216"/>
      <c r="L36" s="27">
        <f t="shared" si="3"/>
        <v>0</v>
      </c>
    </row>
    <row r="37" spans="1:12" ht="15" customHeight="1" x14ac:dyDescent="0.45">
      <c r="A37" s="294"/>
      <c r="B37" s="5" t="s">
        <v>4</v>
      </c>
      <c r="C37" s="2">
        <v>403</v>
      </c>
      <c r="D37" s="1">
        <v>0</v>
      </c>
      <c r="E37" s="1">
        <v>0</v>
      </c>
      <c r="F37" s="41">
        <f t="shared" si="0"/>
        <v>0</v>
      </c>
      <c r="G37" s="22">
        <f t="shared" si="1"/>
        <v>0</v>
      </c>
      <c r="H37" s="45" t="s">
        <v>12</v>
      </c>
      <c r="I37" s="42">
        <f t="shared" si="2"/>
        <v>0</v>
      </c>
      <c r="J37" s="30">
        <f t="shared" si="4"/>
        <v>0</v>
      </c>
      <c r="K37" s="216"/>
      <c r="L37" s="27">
        <f t="shared" si="3"/>
        <v>0</v>
      </c>
    </row>
    <row r="38" spans="1:12" ht="15" customHeight="1" x14ac:dyDescent="0.45">
      <c r="A38" s="294"/>
      <c r="B38" s="5" t="s">
        <v>4</v>
      </c>
      <c r="C38" s="2">
        <v>404</v>
      </c>
      <c r="D38" s="1">
        <v>0</v>
      </c>
      <c r="E38" s="1">
        <v>0</v>
      </c>
      <c r="F38" s="41">
        <f t="shared" si="0"/>
        <v>0</v>
      </c>
      <c r="G38" s="22">
        <f t="shared" si="1"/>
        <v>0</v>
      </c>
      <c r="H38" s="45" t="s">
        <v>12</v>
      </c>
      <c r="I38" s="42">
        <f t="shared" si="2"/>
        <v>0</v>
      </c>
      <c r="J38" s="30">
        <f t="shared" si="4"/>
        <v>0</v>
      </c>
      <c r="K38" s="216"/>
      <c r="L38" s="27">
        <f t="shared" si="3"/>
        <v>0</v>
      </c>
    </row>
    <row r="39" spans="1:12" ht="15" customHeight="1" x14ac:dyDescent="0.45">
      <c r="A39" s="294"/>
      <c r="B39" s="5" t="s">
        <v>4</v>
      </c>
      <c r="C39" s="2">
        <v>501</v>
      </c>
      <c r="D39" s="1">
        <v>0</v>
      </c>
      <c r="E39" s="1">
        <v>0</v>
      </c>
      <c r="F39" s="41">
        <f t="shared" si="0"/>
        <v>0</v>
      </c>
      <c r="G39" s="22">
        <f t="shared" si="1"/>
        <v>0</v>
      </c>
      <c r="H39" s="45" t="s">
        <v>12</v>
      </c>
      <c r="I39" s="42">
        <f t="shared" si="2"/>
        <v>0</v>
      </c>
      <c r="J39" s="30">
        <f t="shared" si="4"/>
        <v>0</v>
      </c>
      <c r="K39" s="216"/>
      <c r="L39" s="27">
        <f t="shared" si="3"/>
        <v>0</v>
      </c>
    </row>
    <row r="40" spans="1:12" ht="15" customHeight="1" x14ac:dyDescent="0.45">
      <c r="A40" s="294"/>
      <c r="B40" s="5" t="s">
        <v>4</v>
      </c>
      <c r="C40" s="2">
        <v>502</v>
      </c>
      <c r="D40" s="1">
        <v>0</v>
      </c>
      <c r="E40" s="1">
        <v>0</v>
      </c>
      <c r="F40" s="41">
        <f t="shared" si="0"/>
        <v>0</v>
      </c>
      <c r="G40" s="22">
        <f t="shared" si="1"/>
        <v>0</v>
      </c>
      <c r="H40" s="45" t="s">
        <v>12</v>
      </c>
      <c r="I40" s="42">
        <f t="shared" si="2"/>
        <v>0</v>
      </c>
      <c r="J40" s="30">
        <f t="shared" si="4"/>
        <v>0</v>
      </c>
      <c r="K40" s="216"/>
      <c r="L40" s="27">
        <f t="shared" si="3"/>
        <v>0</v>
      </c>
    </row>
    <row r="41" spans="1:12" ht="15" customHeight="1" x14ac:dyDescent="0.45">
      <c r="A41" s="294"/>
      <c r="B41" s="5" t="s">
        <v>4</v>
      </c>
      <c r="C41" s="2">
        <v>503</v>
      </c>
      <c r="D41" s="1">
        <v>0</v>
      </c>
      <c r="E41" s="1">
        <v>0</v>
      </c>
      <c r="F41" s="41">
        <f t="shared" si="0"/>
        <v>0</v>
      </c>
      <c r="G41" s="22">
        <f t="shared" si="1"/>
        <v>0</v>
      </c>
      <c r="H41" s="45" t="s">
        <v>12</v>
      </c>
      <c r="I41" s="42">
        <f t="shared" si="2"/>
        <v>0</v>
      </c>
      <c r="J41" s="30">
        <f t="shared" si="4"/>
        <v>0</v>
      </c>
      <c r="K41" s="216"/>
      <c r="L41" s="27">
        <f t="shared" si="3"/>
        <v>0</v>
      </c>
    </row>
    <row r="42" spans="1:12" ht="15.75" customHeight="1" x14ac:dyDescent="0.45">
      <c r="A42" s="294"/>
      <c r="B42" s="5" t="s">
        <v>4</v>
      </c>
      <c r="C42" s="2">
        <v>504</v>
      </c>
      <c r="D42" s="1">
        <v>0</v>
      </c>
      <c r="E42" s="1">
        <v>0</v>
      </c>
      <c r="F42" s="41">
        <f t="shared" si="0"/>
        <v>0</v>
      </c>
      <c r="G42" s="22">
        <f t="shared" si="1"/>
        <v>0</v>
      </c>
      <c r="H42" s="45" t="s">
        <v>12</v>
      </c>
      <c r="I42" s="42">
        <f t="shared" si="2"/>
        <v>0</v>
      </c>
      <c r="J42" s="30">
        <f t="shared" si="4"/>
        <v>0</v>
      </c>
      <c r="K42" s="216"/>
      <c r="L42" s="27">
        <f t="shared" si="3"/>
        <v>0</v>
      </c>
    </row>
    <row r="43" spans="1:12" ht="15" customHeight="1" x14ac:dyDescent="0.45">
      <c r="A43" s="293"/>
      <c r="B43" s="5" t="s">
        <v>5</v>
      </c>
      <c r="C43" s="2">
        <v>101</v>
      </c>
      <c r="D43" s="1">
        <v>0</v>
      </c>
      <c r="E43" s="1">
        <v>0</v>
      </c>
      <c r="F43" s="41">
        <f>(E43-D43)*0.01</f>
        <v>0</v>
      </c>
      <c r="G43" s="22">
        <f t="shared" si="1"/>
        <v>0</v>
      </c>
      <c r="H43" s="45" t="s">
        <v>12</v>
      </c>
      <c r="I43" s="42">
        <f t="shared" si="2"/>
        <v>0</v>
      </c>
      <c r="J43" s="30">
        <f t="shared" si="4"/>
        <v>0</v>
      </c>
      <c r="K43" s="216"/>
      <c r="L43" s="27">
        <f t="shared" si="3"/>
        <v>0</v>
      </c>
    </row>
    <row r="44" spans="1:12" ht="15" customHeight="1" x14ac:dyDescent="0.45">
      <c r="A44" s="293"/>
      <c r="B44" s="5" t="s">
        <v>5</v>
      </c>
      <c r="C44" s="2">
        <v>102</v>
      </c>
      <c r="D44" s="1">
        <v>0</v>
      </c>
      <c r="E44" s="1">
        <v>0</v>
      </c>
      <c r="F44" s="41">
        <f t="shared" si="0"/>
        <v>0</v>
      </c>
      <c r="G44" s="22">
        <f t="shared" si="1"/>
        <v>0</v>
      </c>
      <c r="H44" s="45" t="s">
        <v>12</v>
      </c>
      <c r="I44" s="42">
        <f t="shared" si="2"/>
        <v>0</v>
      </c>
      <c r="J44" s="30">
        <f t="shared" si="4"/>
        <v>0</v>
      </c>
      <c r="K44" s="216"/>
      <c r="L44" s="27">
        <f t="shared" si="3"/>
        <v>0</v>
      </c>
    </row>
    <row r="45" spans="1:12" ht="15" customHeight="1" x14ac:dyDescent="0.45">
      <c r="A45" s="293"/>
      <c r="B45" s="5" t="s">
        <v>5</v>
      </c>
      <c r="C45" s="2">
        <v>103</v>
      </c>
      <c r="D45" s="1">
        <v>0</v>
      </c>
      <c r="E45" s="1">
        <v>0</v>
      </c>
      <c r="F45" s="41">
        <f t="shared" si="0"/>
        <v>0</v>
      </c>
      <c r="G45" s="22">
        <f t="shared" si="1"/>
        <v>0</v>
      </c>
      <c r="H45" s="45" t="s">
        <v>12</v>
      </c>
      <c r="I45" s="42">
        <f t="shared" si="2"/>
        <v>0</v>
      </c>
      <c r="J45" s="30">
        <f t="shared" si="4"/>
        <v>0</v>
      </c>
      <c r="K45" s="216"/>
      <c r="L45" s="27">
        <f t="shared" si="3"/>
        <v>0</v>
      </c>
    </row>
    <row r="46" spans="1:12" ht="15" customHeight="1" x14ac:dyDescent="0.45">
      <c r="A46" s="293"/>
      <c r="B46" s="5" t="s">
        <v>5</v>
      </c>
      <c r="C46" s="2">
        <v>104</v>
      </c>
      <c r="D46" s="1">
        <v>0</v>
      </c>
      <c r="E46" s="1">
        <v>0</v>
      </c>
      <c r="F46" s="41">
        <f t="shared" si="0"/>
        <v>0</v>
      </c>
      <c r="G46" s="22">
        <f t="shared" si="1"/>
        <v>0</v>
      </c>
      <c r="H46" s="45" t="s">
        <v>12</v>
      </c>
      <c r="I46" s="42">
        <f t="shared" si="2"/>
        <v>0</v>
      </c>
      <c r="J46" s="30">
        <f t="shared" si="4"/>
        <v>0</v>
      </c>
      <c r="K46" s="216"/>
      <c r="L46" s="27">
        <f t="shared" si="3"/>
        <v>0</v>
      </c>
    </row>
    <row r="47" spans="1:12" ht="15" customHeight="1" x14ac:dyDescent="0.45">
      <c r="A47" s="293"/>
      <c r="B47" s="5" t="s">
        <v>5</v>
      </c>
      <c r="C47" s="2">
        <v>201</v>
      </c>
      <c r="D47" s="1">
        <v>0</v>
      </c>
      <c r="E47" s="1">
        <v>0</v>
      </c>
      <c r="F47" s="41">
        <f t="shared" si="0"/>
        <v>0</v>
      </c>
      <c r="G47" s="22">
        <f t="shared" si="1"/>
        <v>0</v>
      </c>
      <c r="H47" s="45" t="s">
        <v>12</v>
      </c>
      <c r="I47" s="42">
        <f t="shared" si="2"/>
        <v>0</v>
      </c>
      <c r="J47" s="30">
        <f t="shared" si="4"/>
        <v>0</v>
      </c>
      <c r="K47" s="216"/>
      <c r="L47" s="27">
        <f t="shared" si="3"/>
        <v>0</v>
      </c>
    </row>
    <row r="48" spans="1:12" ht="15" customHeight="1" x14ac:dyDescent="0.45">
      <c r="A48" s="293"/>
      <c r="B48" s="5" t="s">
        <v>5</v>
      </c>
      <c r="C48" s="2">
        <v>202</v>
      </c>
      <c r="D48" s="1">
        <v>0</v>
      </c>
      <c r="E48" s="1">
        <v>0</v>
      </c>
      <c r="F48" s="41">
        <f t="shared" si="0"/>
        <v>0</v>
      </c>
      <c r="G48" s="22">
        <f t="shared" si="1"/>
        <v>0</v>
      </c>
      <c r="H48" s="45" t="s">
        <v>12</v>
      </c>
      <c r="I48" s="42">
        <f t="shared" si="2"/>
        <v>0</v>
      </c>
      <c r="J48" s="30">
        <f t="shared" si="4"/>
        <v>0</v>
      </c>
      <c r="K48" s="216"/>
      <c r="L48" s="27">
        <f t="shared" si="3"/>
        <v>0</v>
      </c>
    </row>
    <row r="49" spans="1:12" ht="15" customHeight="1" x14ac:dyDescent="0.45">
      <c r="A49" s="293"/>
      <c r="B49" s="5" t="s">
        <v>5</v>
      </c>
      <c r="C49" s="2">
        <v>203</v>
      </c>
      <c r="D49" s="1">
        <v>0</v>
      </c>
      <c r="E49" s="1">
        <v>0</v>
      </c>
      <c r="F49" s="41">
        <f t="shared" si="0"/>
        <v>0</v>
      </c>
      <c r="G49" s="22">
        <f t="shared" si="1"/>
        <v>0</v>
      </c>
      <c r="H49" s="45" t="s">
        <v>12</v>
      </c>
      <c r="I49" s="42">
        <f t="shared" si="2"/>
        <v>0</v>
      </c>
      <c r="J49" s="30">
        <f t="shared" si="4"/>
        <v>0</v>
      </c>
      <c r="K49" s="216"/>
      <c r="L49" s="27">
        <f t="shared" si="3"/>
        <v>0</v>
      </c>
    </row>
    <row r="50" spans="1:12" ht="15" customHeight="1" x14ac:dyDescent="0.45">
      <c r="A50" s="293"/>
      <c r="B50" s="5" t="s">
        <v>5</v>
      </c>
      <c r="C50" s="2">
        <v>204</v>
      </c>
      <c r="D50" s="1">
        <v>0</v>
      </c>
      <c r="E50" s="1">
        <v>0</v>
      </c>
      <c r="F50" s="41">
        <f t="shared" si="0"/>
        <v>0</v>
      </c>
      <c r="G50" s="22">
        <f t="shared" si="1"/>
        <v>0</v>
      </c>
      <c r="H50" s="45" t="s">
        <v>12</v>
      </c>
      <c r="I50" s="42">
        <f t="shared" si="2"/>
        <v>0</v>
      </c>
      <c r="J50" s="30">
        <f t="shared" si="4"/>
        <v>0</v>
      </c>
      <c r="K50" s="216"/>
      <c r="L50" s="27">
        <f t="shared" si="3"/>
        <v>0</v>
      </c>
    </row>
    <row r="51" spans="1:12" ht="15" customHeight="1" x14ac:dyDescent="0.45">
      <c r="A51" s="293"/>
      <c r="B51" s="5" t="s">
        <v>5</v>
      </c>
      <c r="C51" s="2">
        <v>301</v>
      </c>
      <c r="D51" s="1">
        <v>0</v>
      </c>
      <c r="E51" s="1">
        <v>0</v>
      </c>
      <c r="F51" s="41">
        <f t="shared" si="0"/>
        <v>0</v>
      </c>
      <c r="G51" s="22">
        <f t="shared" si="1"/>
        <v>0</v>
      </c>
      <c r="H51" s="45" t="s">
        <v>12</v>
      </c>
      <c r="I51" s="42">
        <f t="shared" si="2"/>
        <v>0</v>
      </c>
      <c r="J51" s="30">
        <f t="shared" si="4"/>
        <v>0</v>
      </c>
      <c r="K51" s="216"/>
      <c r="L51" s="27">
        <f t="shared" si="3"/>
        <v>0</v>
      </c>
    </row>
    <row r="52" spans="1:12" ht="15" customHeight="1" x14ac:dyDescent="0.45">
      <c r="A52" s="293"/>
      <c r="B52" s="5" t="s">
        <v>5</v>
      </c>
      <c r="C52" s="2">
        <v>302</v>
      </c>
      <c r="D52" s="1">
        <v>0</v>
      </c>
      <c r="E52" s="1">
        <v>0</v>
      </c>
      <c r="F52" s="41">
        <f t="shared" si="0"/>
        <v>0</v>
      </c>
      <c r="G52" s="22">
        <f t="shared" si="1"/>
        <v>0</v>
      </c>
      <c r="H52" s="45" t="s">
        <v>12</v>
      </c>
      <c r="I52" s="42">
        <f t="shared" si="2"/>
        <v>0</v>
      </c>
      <c r="J52" s="30">
        <f t="shared" si="4"/>
        <v>0</v>
      </c>
      <c r="K52" s="216"/>
      <c r="L52" s="27">
        <f t="shared" si="3"/>
        <v>0</v>
      </c>
    </row>
    <row r="53" spans="1:12" ht="15" customHeight="1" x14ac:dyDescent="0.45">
      <c r="A53" s="293"/>
      <c r="B53" s="5" t="s">
        <v>5</v>
      </c>
      <c r="C53" s="2">
        <v>303</v>
      </c>
      <c r="D53" s="1">
        <v>0</v>
      </c>
      <c r="E53" s="1">
        <v>0</v>
      </c>
      <c r="F53" s="41">
        <f t="shared" si="0"/>
        <v>0</v>
      </c>
      <c r="G53" s="22">
        <f t="shared" si="1"/>
        <v>0</v>
      </c>
      <c r="H53" s="45" t="s">
        <v>12</v>
      </c>
      <c r="I53" s="42">
        <f t="shared" si="2"/>
        <v>0</v>
      </c>
      <c r="J53" s="30">
        <f t="shared" si="4"/>
        <v>0</v>
      </c>
      <c r="K53" s="216"/>
      <c r="L53" s="27">
        <f t="shared" si="3"/>
        <v>0</v>
      </c>
    </row>
    <row r="54" spans="1:12" ht="15" customHeight="1" x14ac:dyDescent="0.45">
      <c r="A54" s="293"/>
      <c r="B54" s="5" t="s">
        <v>5</v>
      </c>
      <c r="C54" s="2">
        <v>304</v>
      </c>
      <c r="D54" s="1">
        <v>0</v>
      </c>
      <c r="E54" s="1">
        <v>0</v>
      </c>
      <c r="F54" s="41">
        <f t="shared" si="0"/>
        <v>0</v>
      </c>
      <c r="G54" s="22">
        <f t="shared" si="1"/>
        <v>0</v>
      </c>
      <c r="H54" s="45" t="s">
        <v>12</v>
      </c>
      <c r="I54" s="42">
        <f t="shared" si="2"/>
        <v>0</v>
      </c>
      <c r="J54" s="30">
        <f t="shared" si="4"/>
        <v>0</v>
      </c>
      <c r="K54" s="216"/>
      <c r="L54" s="27">
        <f t="shared" si="3"/>
        <v>0</v>
      </c>
    </row>
    <row r="55" spans="1:12" ht="15" customHeight="1" x14ac:dyDescent="0.45">
      <c r="A55" s="293"/>
      <c r="B55" s="5" t="s">
        <v>5</v>
      </c>
      <c r="C55" s="2">
        <v>401</v>
      </c>
      <c r="D55" s="1">
        <v>0</v>
      </c>
      <c r="E55" s="1">
        <v>0</v>
      </c>
      <c r="F55" s="41">
        <f t="shared" si="0"/>
        <v>0</v>
      </c>
      <c r="G55" s="22">
        <f t="shared" si="1"/>
        <v>0</v>
      </c>
      <c r="H55" s="45" t="s">
        <v>12</v>
      </c>
      <c r="I55" s="42">
        <f t="shared" si="2"/>
        <v>0</v>
      </c>
      <c r="J55" s="30">
        <f t="shared" si="4"/>
        <v>0</v>
      </c>
      <c r="K55" s="216"/>
      <c r="L55" s="27">
        <f t="shared" si="3"/>
        <v>0</v>
      </c>
    </row>
    <row r="56" spans="1:12" ht="15" customHeight="1" x14ac:dyDescent="0.45">
      <c r="A56" s="293"/>
      <c r="B56" s="5" t="s">
        <v>5</v>
      </c>
      <c r="C56" s="2">
        <v>402</v>
      </c>
      <c r="D56" s="1">
        <v>0</v>
      </c>
      <c r="E56" s="1">
        <v>0</v>
      </c>
      <c r="F56" s="41">
        <f t="shared" si="0"/>
        <v>0</v>
      </c>
      <c r="G56" s="22">
        <f t="shared" si="1"/>
        <v>0</v>
      </c>
      <c r="H56" s="45" t="s">
        <v>12</v>
      </c>
      <c r="I56" s="42">
        <f t="shared" si="2"/>
        <v>0</v>
      </c>
      <c r="J56" s="30">
        <f t="shared" si="4"/>
        <v>0</v>
      </c>
      <c r="K56" s="216"/>
      <c r="L56" s="27">
        <f t="shared" si="3"/>
        <v>0</v>
      </c>
    </row>
    <row r="57" spans="1:12" ht="15" customHeight="1" x14ac:dyDescent="0.45">
      <c r="A57" s="293"/>
      <c r="B57" s="5" t="s">
        <v>5</v>
      </c>
      <c r="C57" s="2">
        <v>403</v>
      </c>
      <c r="D57" s="1">
        <v>0</v>
      </c>
      <c r="E57" s="1">
        <v>0</v>
      </c>
      <c r="F57" s="41">
        <f>(E57-D57)*0.01</f>
        <v>0</v>
      </c>
      <c r="G57" s="22">
        <f t="shared" si="1"/>
        <v>0</v>
      </c>
      <c r="H57" s="45" t="s">
        <v>12</v>
      </c>
      <c r="I57" s="42">
        <f t="shared" si="2"/>
        <v>0</v>
      </c>
      <c r="J57" s="30">
        <f t="shared" si="4"/>
        <v>0</v>
      </c>
      <c r="K57" s="216"/>
      <c r="L57" s="27">
        <f t="shared" si="3"/>
        <v>0</v>
      </c>
    </row>
    <row r="58" spans="1:12" ht="15" customHeight="1" x14ac:dyDescent="0.45">
      <c r="A58" s="293"/>
      <c r="B58" s="5" t="s">
        <v>5</v>
      </c>
      <c r="C58" s="2">
        <v>404</v>
      </c>
      <c r="D58" s="1">
        <v>0</v>
      </c>
      <c r="E58" s="1">
        <v>0</v>
      </c>
      <c r="F58" s="41">
        <f t="shared" si="0"/>
        <v>0</v>
      </c>
      <c r="G58" s="22">
        <f t="shared" si="1"/>
        <v>0</v>
      </c>
      <c r="H58" s="45" t="s">
        <v>12</v>
      </c>
      <c r="I58" s="42">
        <f t="shared" si="2"/>
        <v>0</v>
      </c>
      <c r="J58" s="30">
        <f t="shared" si="4"/>
        <v>0</v>
      </c>
      <c r="K58" s="216"/>
      <c r="L58" s="27">
        <f t="shared" si="3"/>
        <v>0</v>
      </c>
    </row>
    <row r="59" spans="1:12" ht="15" customHeight="1" x14ac:dyDescent="0.45">
      <c r="A59" s="293"/>
      <c r="B59" s="5" t="s">
        <v>5</v>
      </c>
      <c r="C59" s="2">
        <v>501</v>
      </c>
      <c r="D59" s="1">
        <v>0</v>
      </c>
      <c r="E59" s="1">
        <v>0</v>
      </c>
      <c r="F59" s="41">
        <f t="shared" si="0"/>
        <v>0</v>
      </c>
      <c r="G59" s="22">
        <f t="shared" si="1"/>
        <v>0</v>
      </c>
      <c r="H59" s="45" t="s">
        <v>12</v>
      </c>
      <c r="I59" s="42">
        <f t="shared" si="2"/>
        <v>0</v>
      </c>
      <c r="J59" s="30">
        <f t="shared" si="4"/>
        <v>0</v>
      </c>
      <c r="K59" s="216"/>
      <c r="L59" s="27">
        <f t="shared" si="3"/>
        <v>0</v>
      </c>
    </row>
    <row r="60" spans="1:12" ht="15" customHeight="1" x14ac:dyDescent="0.45">
      <c r="A60" s="293"/>
      <c r="B60" s="5" t="s">
        <v>5</v>
      </c>
      <c r="C60" s="2">
        <v>502</v>
      </c>
      <c r="D60" s="1">
        <v>0</v>
      </c>
      <c r="E60" s="1">
        <v>0</v>
      </c>
      <c r="F60" s="41">
        <f t="shared" si="0"/>
        <v>0</v>
      </c>
      <c r="G60" s="22">
        <f t="shared" si="1"/>
        <v>0</v>
      </c>
      <c r="H60" s="45" t="s">
        <v>12</v>
      </c>
      <c r="I60" s="42">
        <f t="shared" si="2"/>
        <v>0</v>
      </c>
      <c r="J60" s="30">
        <f t="shared" si="4"/>
        <v>0</v>
      </c>
      <c r="K60" s="216"/>
      <c r="L60" s="27">
        <f t="shared" si="3"/>
        <v>0</v>
      </c>
    </row>
    <row r="61" spans="1:12" ht="15" customHeight="1" x14ac:dyDescent="0.45">
      <c r="A61" s="293"/>
      <c r="B61" s="5" t="s">
        <v>5</v>
      </c>
      <c r="C61" s="2">
        <v>503</v>
      </c>
      <c r="D61" s="1">
        <v>0</v>
      </c>
      <c r="E61" s="1">
        <v>0</v>
      </c>
      <c r="F61" s="41">
        <f t="shared" si="0"/>
        <v>0</v>
      </c>
      <c r="G61" s="22">
        <f t="shared" si="1"/>
        <v>0</v>
      </c>
      <c r="H61" s="45" t="s">
        <v>12</v>
      </c>
      <c r="I61" s="42">
        <f t="shared" si="2"/>
        <v>0</v>
      </c>
      <c r="J61" s="30">
        <f t="shared" si="4"/>
        <v>0</v>
      </c>
      <c r="K61" s="216"/>
      <c r="L61" s="27">
        <f t="shared" si="3"/>
        <v>0</v>
      </c>
    </row>
    <row r="62" spans="1:12" ht="15.75" customHeight="1" x14ac:dyDescent="0.45">
      <c r="A62" s="293"/>
      <c r="B62" s="5" t="s">
        <v>5</v>
      </c>
      <c r="C62" s="2">
        <v>504</v>
      </c>
      <c r="D62" s="1">
        <v>0</v>
      </c>
      <c r="E62" s="1">
        <v>0</v>
      </c>
      <c r="F62" s="41">
        <f t="shared" si="0"/>
        <v>0</v>
      </c>
      <c r="G62" s="22">
        <f t="shared" si="1"/>
        <v>0</v>
      </c>
      <c r="H62" s="45" t="s">
        <v>12</v>
      </c>
      <c r="I62" s="42">
        <f t="shared" si="2"/>
        <v>0</v>
      </c>
      <c r="J62" s="30">
        <f t="shared" si="4"/>
        <v>0</v>
      </c>
      <c r="K62" s="216"/>
      <c r="L62" s="27">
        <f t="shared" si="3"/>
        <v>0</v>
      </c>
    </row>
    <row r="63" spans="1:12" ht="15" customHeight="1" x14ac:dyDescent="0.45">
      <c r="A63" s="294"/>
      <c r="B63" s="5" t="s">
        <v>6</v>
      </c>
      <c r="C63" s="2">
        <v>101</v>
      </c>
      <c r="D63" s="1">
        <v>0</v>
      </c>
      <c r="E63" s="1">
        <v>0</v>
      </c>
      <c r="F63" s="41">
        <f t="shared" si="0"/>
        <v>0</v>
      </c>
      <c r="G63" s="22">
        <f t="shared" si="1"/>
        <v>0</v>
      </c>
      <c r="H63" s="45" t="s">
        <v>12</v>
      </c>
      <c r="I63" s="42">
        <f t="shared" si="2"/>
        <v>0</v>
      </c>
      <c r="J63" s="30">
        <f t="shared" si="4"/>
        <v>0</v>
      </c>
      <c r="K63" s="216"/>
      <c r="L63" s="27">
        <f t="shared" si="3"/>
        <v>0</v>
      </c>
    </row>
    <row r="64" spans="1:12" ht="15" customHeight="1" x14ac:dyDescent="0.45">
      <c r="A64" s="294"/>
      <c r="B64" s="5" t="s">
        <v>6</v>
      </c>
      <c r="C64" s="2">
        <v>102</v>
      </c>
      <c r="D64" s="1">
        <v>0</v>
      </c>
      <c r="E64" s="1">
        <v>0</v>
      </c>
      <c r="F64" s="41">
        <f t="shared" si="0"/>
        <v>0</v>
      </c>
      <c r="G64" s="22">
        <f t="shared" si="1"/>
        <v>0</v>
      </c>
      <c r="H64" s="45" t="s">
        <v>12</v>
      </c>
      <c r="I64" s="42">
        <f t="shared" si="2"/>
        <v>0</v>
      </c>
      <c r="J64" s="30">
        <f t="shared" si="4"/>
        <v>0</v>
      </c>
      <c r="K64" s="216"/>
      <c r="L64" s="27">
        <f t="shared" si="3"/>
        <v>0</v>
      </c>
    </row>
    <row r="65" spans="1:12" ht="15" customHeight="1" x14ac:dyDescent="0.45">
      <c r="A65" s="294"/>
      <c r="B65" s="5" t="s">
        <v>6</v>
      </c>
      <c r="C65" s="2">
        <v>103</v>
      </c>
      <c r="D65" s="1">
        <v>0</v>
      </c>
      <c r="E65" s="1">
        <v>0</v>
      </c>
      <c r="F65" s="41">
        <f t="shared" si="0"/>
        <v>0</v>
      </c>
      <c r="G65" s="22">
        <f t="shared" si="1"/>
        <v>0</v>
      </c>
      <c r="H65" s="45" t="s">
        <v>12</v>
      </c>
      <c r="I65" s="42">
        <f t="shared" si="2"/>
        <v>0</v>
      </c>
      <c r="J65" s="30">
        <f t="shared" si="4"/>
        <v>0</v>
      </c>
      <c r="K65" s="216"/>
      <c r="L65" s="27">
        <f>SUM(I65,J65,K65)</f>
        <v>0</v>
      </c>
    </row>
    <row r="66" spans="1:12" ht="15" customHeight="1" x14ac:dyDescent="0.45">
      <c r="A66" s="294"/>
      <c r="B66" s="5" t="s">
        <v>6</v>
      </c>
      <c r="C66" s="2">
        <v>104</v>
      </c>
      <c r="D66" s="1">
        <v>0</v>
      </c>
      <c r="E66" s="1">
        <v>0</v>
      </c>
      <c r="F66" s="41">
        <f t="shared" si="0"/>
        <v>0</v>
      </c>
      <c r="G66" s="22">
        <f t="shared" si="1"/>
        <v>0</v>
      </c>
      <c r="H66" s="45" t="s">
        <v>12</v>
      </c>
      <c r="I66" s="42">
        <f t="shared" si="2"/>
        <v>0</v>
      </c>
      <c r="J66" s="30">
        <f t="shared" si="4"/>
        <v>0</v>
      </c>
      <c r="K66" s="216"/>
      <c r="L66" s="27">
        <f t="shared" si="3"/>
        <v>0</v>
      </c>
    </row>
    <row r="67" spans="1:12" ht="15" customHeight="1" x14ac:dyDescent="0.45">
      <c r="A67" s="294"/>
      <c r="B67" s="5" t="s">
        <v>6</v>
      </c>
      <c r="C67" s="2">
        <v>201</v>
      </c>
      <c r="D67" s="1">
        <v>0</v>
      </c>
      <c r="E67" s="1">
        <v>0</v>
      </c>
      <c r="F67" s="41">
        <f t="shared" si="0"/>
        <v>0</v>
      </c>
      <c r="G67" s="22">
        <f t="shared" si="1"/>
        <v>0</v>
      </c>
      <c r="H67" s="45" t="s">
        <v>12</v>
      </c>
      <c r="I67" s="42">
        <f t="shared" si="2"/>
        <v>0</v>
      </c>
      <c r="J67" s="30">
        <f t="shared" si="4"/>
        <v>0</v>
      </c>
      <c r="K67" s="216"/>
      <c r="L67" s="27">
        <f>SUM(I67,J67,K67)</f>
        <v>0</v>
      </c>
    </row>
    <row r="68" spans="1:12" ht="15" customHeight="1" x14ac:dyDescent="0.45">
      <c r="A68" s="294"/>
      <c r="B68" s="5" t="s">
        <v>6</v>
      </c>
      <c r="C68" s="2">
        <v>202</v>
      </c>
      <c r="D68" s="1">
        <v>0</v>
      </c>
      <c r="E68" s="1">
        <v>0</v>
      </c>
      <c r="F68" s="41">
        <f t="shared" ref="F68:F89" si="5">(E68-D68)*$N$1</f>
        <v>0</v>
      </c>
      <c r="G68" s="22">
        <f t="shared" ref="G68:G131" si="6">MMULT($I$1,1/$F$183)*F68</f>
        <v>0</v>
      </c>
      <c r="H68" s="45" t="s">
        <v>12</v>
      </c>
      <c r="I68" s="42">
        <f t="shared" ref="I68:I131" si="7">SUM(G68,H68)</f>
        <v>0</v>
      </c>
      <c r="J68" s="30">
        <f t="shared" si="4"/>
        <v>0</v>
      </c>
      <c r="K68" s="216"/>
      <c r="L68" s="27">
        <f t="shared" ref="L68:L131" si="8">SUM(I68,J68,K68)</f>
        <v>0</v>
      </c>
    </row>
    <row r="69" spans="1:12" ht="15" customHeight="1" x14ac:dyDescent="0.45">
      <c r="A69" s="294"/>
      <c r="B69" s="5" t="s">
        <v>6</v>
      </c>
      <c r="C69" s="2">
        <v>203</v>
      </c>
      <c r="D69" s="1">
        <v>0</v>
      </c>
      <c r="E69" s="1">
        <v>0</v>
      </c>
      <c r="F69" s="41">
        <f t="shared" si="5"/>
        <v>0</v>
      </c>
      <c r="G69" s="22">
        <f t="shared" si="6"/>
        <v>0</v>
      </c>
      <c r="H69" s="45" t="s">
        <v>12</v>
      </c>
      <c r="I69" s="42">
        <f t="shared" si="7"/>
        <v>0</v>
      </c>
      <c r="J69" s="30">
        <f t="shared" ref="J69:J132" si="9">SUM($J$3)</f>
        <v>0</v>
      </c>
      <c r="K69" s="216"/>
      <c r="L69" s="27">
        <f t="shared" si="8"/>
        <v>0</v>
      </c>
    </row>
    <row r="70" spans="1:12" ht="15" customHeight="1" x14ac:dyDescent="0.45">
      <c r="A70" s="294"/>
      <c r="B70" s="5" t="s">
        <v>6</v>
      </c>
      <c r="C70" s="2">
        <v>204</v>
      </c>
      <c r="D70" s="1">
        <v>0</v>
      </c>
      <c r="E70" s="1">
        <v>0</v>
      </c>
      <c r="F70" s="41">
        <f t="shared" si="5"/>
        <v>0</v>
      </c>
      <c r="G70" s="22">
        <f t="shared" si="6"/>
        <v>0</v>
      </c>
      <c r="H70" s="45" t="s">
        <v>12</v>
      </c>
      <c r="I70" s="42">
        <f t="shared" si="7"/>
        <v>0</v>
      </c>
      <c r="J70" s="30">
        <f t="shared" si="9"/>
        <v>0</v>
      </c>
      <c r="K70" s="216"/>
      <c r="L70" s="27">
        <f t="shared" si="8"/>
        <v>0</v>
      </c>
    </row>
    <row r="71" spans="1:12" ht="15" customHeight="1" x14ac:dyDescent="0.45">
      <c r="A71" s="294"/>
      <c r="B71" s="5" t="s">
        <v>6</v>
      </c>
      <c r="C71" s="2">
        <v>301</v>
      </c>
      <c r="D71" s="1">
        <v>0</v>
      </c>
      <c r="E71" s="1">
        <v>0</v>
      </c>
      <c r="F71" s="41">
        <f t="shared" si="5"/>
        <v>0</v>
      </c>
      <c r="G71" s="22">
        <f t="shared" si="6"/>
        <v>0</v>
      </c>
      <c r="H71" s="45" t="s">
        <v>12</v>
      </c>
      <c r="I71" s="42">
        <f t="shared" si="7"/>
        <v>0</v>
      </c>
      <c r="J71" s="30">
        <f t="shared" si="9"/>
        <v>0</v>
      </c>
      <c r="K71" s="216"/>
      <c r="L71" s="27">
        <f t="shared" si="8"/>
        <v>0</v>
      </c>
    </row>
    <row r="72" spans="1:12" ht="15" customHeight="1" x14ac:dyDescent="0.45">
      <c r="A72" s="294"/>
      <c r="B72" s="5" t="s">
        <v>6</v>
      </c>
      <c r="C72" s="2">
        <v>302</v>
      </c>
      <c r="D72" s="1">
        <v>0</v>
      </c>
      <c r="E72" s="1">
        <v>0</v>
      </c>
      <c r="F72" s="41">
        <f t="shared" si="5"/>
        <v>0</v>
      </c>
      <c r="G72" s="22">
        <f t="shared" si="6"/>
        <v>0</v>
      </c>
      <c r="H72" s="45" t="s">
        <v>12</v>
      </c>
      <c r="I72" s="42">
        <f t="shared" si="7"/>
        <v>0</v>
      </c>
      <c r="J72" s="30">
        <f t="shared" si="9"/>
        <v>0</v>
      </c>
      <c r="K72" s="216"/>
      <c r="L72" s="27">
        <f t="shared" si="8"/>
        <v>0</v>
      </c>
    </row>
    <row r="73" spans="1:12" ht="15" customHeight="1" x14ac:dyDescent="0.45">
      <c r="A73" s="294"/>
      <c r="B73" s="5" t="s">
        <v>6</v>
      </c>
      <c r="C73" s="2">
        <v>303</v>
      </c>
      <c r="D73" s="1">
        <v>0</v>
      </c>
      <c r="E73" s="1">
        <v>0</v>
      </c>
      <c r="F73" s="41">
        <f t="shared" si="5"/>
        <v>0</v>
      </c>
      <c r="G73" s="22">
        <f t="shared" si="6"/>
        <v>0</v>
      </c>
      <c r="H73" s="45" t="s">
        <v>12</v>
      </c>
      <c r="I73" s="42">
        <f t="shared" si="7"/>
        <v>0</v>
      </c>
      <c r="J73" s="30">
        <f t="shared" si="9"/>
        <v>0</v>
      </c>
      <c r="K73" s="216"/>
      <c r="L73" s="27">
        <f t="shared" si="8"/>
        <v>0</v>
      </c>
    </row>
    <row r="74" spans="1:12" ht="15" customHeight="1" x14ac:dyDescent="0.45">
      <c r="A74" s="294"/>
      <c r="B74" s="5" t="s">
        <v>6</v>
      </c>
      <c r="C74" s="2">
        <v>304</v>
      </c>
      <c r="D74" s="1">
        <v>0</v>
      </c>
      <c r="E74" s="1">
        <v>0</v>
      </c>
      <c r="F74" s="41">
        <f t="shared" si="5"/>
        <v>0</v>
      </c>
      <c r="G74" s="22">
        <f t="shared" si="6"/>
        <v>0</v>
      </c>
      <c r="H74" s="45" t="s">
        <v>12</v>
      </c>
      <c r="I74" s="42">
        <f t="shared" si="7"/>
        <v>0</v>
      </c>
      <c r="J74" s="30">
        <f t="shared" si="9"/>
        <v>0</v>
      </c>
      <c r="K74" s="216"/>
      <c r="L74" s="27">
        <f t="shared" si="8"/>
        <v>0</v>
      </c>
    </row>
    <row r="75" spans="1:12" ht="15" customHeight="1" x14ac:dyDescent="0.45">
      <c r="A75" s="294"/>
      <c r="B75" s="5" t="s">
        <v>6</v>
      </c>
      <c r="C75" s="2">
        <v>401</v>
      </c>
      <c r="D75" s="1">
        <v>0</v>
      </c>
      <c r="E75" s="1">
        <v>0</v>
      </c>
      <c r="F75" s="41">
        <f t="shared" si="5"/>
        <v>0</v>
      </c>
      <c r="G75" s="22">
        <f t="shared" si="6"/>
        <v>0</v>
      </c>
      <c r="H75" s="45" t="s">
        <v>12</v>
      </c>
      <c r="I75" s="42">
        <f t="shared" si="7"/>
        <v>0</v>
      </c>
      <c r="J75" s="30">
        <f t="shared" si="9"/>
        <v>0</v>
      </c>
      <c r="K75" s="216"/>
      <c r="L75" s="27">
        <f t="shared" si="8"/>
        <v>0</v>
      </c>
    </row>
    <row r="76" spans="1:12" ht="15" customHeight="1" x14ac:dyDescent="0.45">
      <c r="A76" s="294"/>
      <c r="B76" s="5" t="s">
        <v>6</v>
      </c>
      <c r="C76" s="2">
        <v>402</v>
      </c>
      <c r="D76" s="1">
        <v>0</v>
      </c>
      <c r="E76" s="1">
        <v>0</v>
      </c>
      <c r="F76" s="41">
        <f t="shared" si="5"/>
        <v>0</v>
      </c>
      <c r="G76" s="22">
        <f t="shared" si="6"/>
        <v>0</v>
      </c>
      <c r="H76" s="45" t="s">
        <v>12</v>
      </c>
      <c r="I76" s="42">
        <f t="shared" si="7"/>
        <v>0</v>
      </c>
      <c r="J76" s="30">
        <f t="shared" si="9"/>
        <v>0</v>
      </c>
      <c r="K76" s="216"/>
      <c r="L76" s="27">
        <f t="shared" si="8"/>
        <v>0</v>
      </c>
    </row>
    <row r="77" spans="1:12" ht="15" customHeight="1" x14ac:dyDescent="0.45">
      <c r="A77" s="294"/>
      <c r="B77" s="5" t="s">
        <v>6</v>
      </c>
      <c r="C77" s="2">
        <v>403</v>
      </c>
      <c r="D77" s="1">
        <v>0</v>
      </c>
      <c r="E77" s="1">
        <v>0</v>
      </c>
      <c r="F77" s="41">
        <f t="shared" si="5"/>
        <v>0</v>
      </c>
      <c r="G77" s="22">
        <f t="shared" si="6"/>
        <v>0</v>
      </c>
      <c r="H77" s="45" t="s">
        <v>12</v>
      </c>
      <c r="I77" s="42">
        <f t="shared" si="7"/>
        <v>0</v>
      </c>
      <c r="J77" s="30">
        <f t="shared" si="9"/>
        <v>0</v>
      </c>
      <c r="K77" s="216"/>
      <c r="L77" s="27">
        <f t="shared" si="8"/>
        <v>0</v>
      </c>
    </row>
    <row r="78" spans="1:12" ht="15" customHeight="1" x14ac:dyDescent="0.45">
      <c r="A78" s="294"/>
      <c r="B78" s="5" t="s">
        <v>6</v>
      </c>
      <c r="C78" s="2">
        <v>404</v>
      </c>
      <c r="D78" s="1">
        <v>0</v>
      </c>
      <c r="E78" s="1">
        <v>0</v>
      </c>
      <c r="F78" s="41">
        <f t="shared" si="5"/>
        <v>0</v>
      </c>
      <c r="G78" s="22">
        <f t="shared" si="6"/>
        <v>0</v>
      </c>
      <c r="H78" s="45" t="s">
        <v>12</v>
      </c>
      <c r="I78" s="42">
        <f t="shared" si="7"/>
        <v>0</v>
      </c>
      <c r="J78" s="30">
        <f t="shared" si="9"/>
        <v>0</v>
      </c>
      <c r="K78" s="216"/>
      <c r="L78" s="27">
        <f t="shared" si="8"/>
        <v>0</v>
      </c>
    </row>
    <row r="79" spans="1:12" ht="15" customHeight="1" x14ac:dyDescent="0.45">
      <c r="A79" s="294"/>
      <c r="B79" s="5" t="s">
        <v>6</v>
      </c>
      <c r="C79" s="2">
        <v>501</v>
      </c>
      <c r="D79" s="1">
        <v>0</v>
      </c>
      <c r="E79" s="1">
        <v>0</v>
      </c>
      <c r="F79" s="41">
        <f t="shared" si="5"/>
        <v>0</v>
      </c>
      <c r="G79" s="22">
        <f t="shared" si="6"/>
        <v>0</v>
      </c>
      <c r="H79" s="45" t="s">
        <v>12</v>
      </c>
      <c r="I79" s="42">
        <f t="shared" si="7"/>
        <v>0</v>
      </c>
      <c r="J79" s="30">
        <f t="shared" si="9"/>
        <v>0</v>
      </c>
      <c r="K79" s="216"/>
      <c r="L79" s="27">
        <f t="shared" si="8"/>
        <v>0</v>
      </c>
    </row>
    <row r="80" spans="1:12" ht="15" customHeight="1" x14ac:dyDescent="0.45">
      <c r="A80" s="294"/>
      <c r="B80" s="5" t="s">
        <v>6</v>
      </c>
      <c r="C80" s="2">
        <v>502</v>
      </c>
      <c r="D80" s="1">
        <v>0</v>
      </c>
      <c r="E80" s="1">
        <v>0</v>
      </c>
      <c r="F80" s="41">
        <f t="shared" si="5"/>
        <v>0</v>
      </c>
      <c r="G80" s="22">
        <f t="shared" si="6"/>
        <v>0</v>
      </c>
      <c r="H80" s="45" t="s">
        <v>12</v>
      </c>
      <c r="I80" s="42">
        <f t="shared" si="7"/>
        <v>0</v>
      </c>
      <c r="J80" s="30">
        <f t="shared" si="9"/>
        <v>0</v>
      </c>
      <c r="K80" s="216"/>
      <c r="L80" s="27">
        <f t="shared" si="8"/>
        <v>0</v>
      </c>
    </row>
    <row r="81" spans="1:12" ht="15" customHeight="1" x14ac:dyDescent="0.45">
      <c r="A81" s="294"/>
      <c r="B81" s="5" t="s">
        <v>6</v>
      </c>
      <c r="C81" s="2">
        <v>503</v>
      </c>
      <c r="D81" s="1">
        <v>0</v>
      </c>
      <c r="E81" s="1">
        <v>0</v>
      </c>
      <c r="F81" s="41">
        <f t="shared" si="5"/>
        <v>0</v>
      </c>
      <c r="G81" s="22">
        <f t="shared" si="6"/>
        <v>0</v>
      </c>
      <c r="H81" s="45" t="s">
        <v>12</v>
      </c>
      <c r="I81" s="42">
        <f t="shared" si="7"/>
        <v>0</v>
      </c>
      <c r="J81" s="30">
        <f t="shared" si="9"/>
        <v>0</v>
      </c>
      <c r="K81" s="216"/>
      <c r="L81" s="27">
        <f t="shared" si="8"/>
        <v>0</v>
      </c>
    </row>
    <row r="82" spans="1:12" ht="15.75" customHeight="1" x14ac:dyDescent="0.45">
      <c r="A82" s="294"/>
      <c r="B82" s="5" t="s">
        <v>6</v>
      </c>
      <c r="C82" s="2">
        <v>504</v>
      </c>
      <c r="D82" s="1">
        <v>0</v>
      </c>
      <c r="E82" s="1">
        <v>0</v>
      </c>
      <c r="F82" s="41">
        <f t="shared" si="5"/>
        <v>0</v>
      </c>
      <c r="G82" s="22">
        <f t="shared" si="6"/>
        <v>0</v>
      </c>
      <c r="H82" s="45" t="s">
        <v>12</v>
      </c>
      <c r="I82" s="42">
        <f t="shared" si="7"/>
        <v>0</v>
      </c>
      <c r="J82" s="30">
        <f t="shared" si="9"/>
        <v>0</v>
      </c>
      <c r="K82" s="216"/>
      <c r="L82" s="27">
        <f t="shared" si="8"/>
        <v>0</v>
      </c>
    </row>
    <row r="83" spans="1:12" ht="15" customHeight="1" x14ac:dyDescent="0.45">
      <c r="A83" s="293"/>
      <c r="B83" s="5" t="s">
        <v>7</v>
      </c>
      <c r="C83" s="2">
        <v>101</v>
      </c>
      <c r="D83" s="1">
        <v>0</v>
      </c>
      <c r="E83" s="1">
        <v>0</v>
      </c>
      <c r="F83" s="41">
        <f t="shared" si="5"/>
        <v>0</v>
      </c>
      <c r="G83" s="22">
        <f t="shared" si="6"/>
        <v>0</v>
      </c>
      <c r="H83" s="45" t="s">
        <v>12</v>
      </c>
      <c r="I83" s="42">
        <f t="shared" si="7"/>
        <v>0</v>
      </c>
      <c r="J83" s="30">
        <f t="shared" si="9"/>
        <v>0</v>
      </c>
      <c r="K83" s="216"/>
      <c r="L83" s="27">
        <f t="shared" si="8"/>
        <v>0</v>
      </c>
    </row>
    <row r="84" spans="1:12" ht="15" customHeight="1" x14ac:dyDescent="0.45">
      <c r="A84" s="293"/>
      <c r="B84" s="5" t="s">
        <v>7</v>
      </c>
      <c r="C84" s="2">
        <v>102</v>
      </c>
      <c r="D84" s="1">
        <v>0</v>
      </c>
      <c r="E84" s="1">
        <v>0</v>
      </c>
      <c r="F84" s="41">
        <f t="shared" si="5"/>
        <v>0</v>
      </c>
      <c r="G84" s="22">
        <f t="shared" si="6"/>
        <v>0</v>
      </c>
      <c r="H84" s="45" t="s">
        <v>12</v>
      </c>
      <c r="I84" s="42">
        <f t="shared" si="7"/>
        <v>0</v>
      </c>
      <c r="J84" s="30">
        <f t="shared" si="9"/>
        <v>0</v>
      </c>
      <c r="K84" s="216"/>
      <c r="L84" s="27">
        <f t="shared" si="8"/>
        <v>0</v>
      </c>
    </row>
    <row r="85" spans="1:12" ht="15" customHeight="1" x14ac:dyDescent="0.45">
      <c r="A85" s="293"/>
      <c r="B85" s="5" t="s">
        <v>7</v>
      </c>
      <c r="C85" s="2">
        <v>103</v>
      </c>
      <c r="D85" s="1">
        <v>0</v>
      </c>
      <c r="E85" s="1">
        <v>0</v>
      </c>
      <c r="F85" s="41">
        <f t="shared" si="5"/>
        <v>0</v>
      </c>
      <c r="G85" s="22">
        <f t="shared" si="6"/>
        <v>0</v>
      </c>
      <c r="H85" s="45" t="s">
        <v>12</v>
      </c>
      <c r="I85" s="42">
        <f t="shared" si="7"/>
        <v>0</v>
      </c>
      <c r="J85" s="30">
        <f t="shared" si="9"/>
        <v>0</v>
      </c>
      <c r="K85" s="216"/>
      <c r="L85" s="27">
        <f t="shared" si="8"/>
        <v>0</v>
      </c>
    </row>
    <row r="86" spans="1:12" ht="15" customHeight="1" x14ac:dyDescent="0.45">
      <c r="A86" s="293"/>
      <c r="B86" s="5" t="s">
        <v>7</v>
      </c>
      <c r="C86" s="2">
        <v>104</v>
      </c>
      <c r="D86" s="1">
        <v>0</v>
      </c>
      <c r="E86" s="1">
        <v>0</v>
      </c>
      <c r="F86" s="41">
        <f t="shared" si="5"/>
        <v>0</v>
      </c>
      <c r="G86" s="22">
        <f t="shared" si="6"/>
        <v>0</v>
      </c>
      <c r="H86" s="45" t="s">
        <v>12</v>
      </c>
      <c r="I86" s="42">
        <f t="shared" si="7"/>
        <v>0</v>
      </c>
      <c r="J86" s="30">
        <f t="shared" si="9"/>
        <v>0</v>
      </c>
      <c r="K86" s="216"/>
      <c r="L86" s="27">
        <f t="shared" si="8"/>
        <v>0</v>
      </c>
    </row>
    <row r="87" spans="1:12" ht="15" customHeight="1" x14ac:dyDescent="0.45">
      <c r="A87" s="293"/>
      <c r="B87" s="5" t="s">
        <v>7</v>
      </c>
      <c r="C87" s="2">
        <v>201</v>
      </c>
      <c r="D87" s="1">
        <v>0</v>
      </c>
      <c r="E87" s="1">
        <v>0</v>
      </c>
      <c r="F87" s="41">
        <f t="shared" si="5"/>
        <v>0</v>
      </c>
      <c r="G87" s="22">
        <f t="shared" si="6"/>
        <v>0</v>
      </c>
      <c r="H87" s="45" t="s">
        <v>12</v>
      </c>
      <c r="I87" s="42">
        <f t="shared" si="7"/>
        <v>0</v>
      </c>
      <c r="J87" s="30">
        <f t="shared" si="9"/>
        <v>0</v>
      </c>
      <c r="K87" s="216"/>
      <c r="L87" s="27">
        <f t="shared" si="8"/>
        <v>0</v>
      </c>
    </row>
    <row r="88" spans="1:12" ht="15" customHeight="1" x14ac:dyDescent="0.45">
      <c r="A88" s="293"/>
      <c r="B88" s="5" t="s">
        <v>7</v>
      </c>
      <c r="C88" s="2">
        <v>202</v>
      </c>
      <c r="D88" s="1">
        <v>0</v>
      </c>
      <c r="E88" s="1">
        <v>0</v>
      </c>
      <c r="F88" s="41">
        <f>(E88-D88)*0.01</f>
        <v>0</v>
      </c>
      <c r="G88" s="22">
        <f t="shared" si="6"/>
        <v>0</v>
      </c>
      <c r="H88" s="45" t="s">
        <v>12</v>
      </c>
      <c r="I88" s="42">
        <f t="shared" si="7"/>
        <v>0</v>
      </c>
      <c r="J88" s="30">
        <f t="shared" si="9"/>
        <v>0</v>
      </c>
      <c r="K88" s="216"/>
      <c r="L88" s="27">
        <f t="shared" si="8"/>
        <v>0</v>
      </c>
    </row>
    <row r="89" spans="1:12" ht="15" customHeight="1" x14ac:dyDescent="0.45">
      <c r="A89" s="293"/>
      <c r="B89" s="5" t="s">
        <v>7</v>
      </c>
      <c r="C89" s="2">
        <v>203</v>
      </c>
      <c r="D89" s="1">
        <v>0</v>
      </c>
      <c r="E89" s="1">
        <v>0</v>
      </c>
      <c r="F89" s="41">
        <f t="shared" si="5"/>
        <v>0</v>
      </c>
      <c r="G89" s="22">
        <f t="shared" si="6"/>
        <v>0</v>
      </c>
      <c r="H89" s="45" t="s">
        <v>12</v>
      </c>
      <c r="I89" s="42">
        <f t="shared" si="7"/>
        <v>0</v>
      </c>
      <c r="J89" s="30">
        <f t="shared" si="9"/>
        <v>0</v>
      </c>
      <c r="K89" s="216"/>
      <c r="L89" s="27">
        <f t="shared" si="8"/>
        <v>0</v>
      </c>
    </row>
    <row r="90" spans="1:12" ht="15" customHeight="1" x14ac:dyDescent="0.45">
      <c r="A90" s="293"/>
      <c r="B90" s="5" t="s">
        <v>7</v>
      </c>
      <c r="C90" s="2">
        <v>204</v>
      </c>
      <c r="D90" s="1">
        <v>0</v>
      </c>
      <c r="E90" s="1">
        <v>0</v>
      </c>
      <c r="F90" s="41">
        <f>(E90-D90)*0.01</f>
        <v>0</v>
      </c>
      <c r="G90" s="22">
        <f t="shared" si="6"/>
        <v>0</v>
      </c>
      <c r="H90" s="45" t="s">
        <v>12</v>
      </c>
      <c r="I90" s="42">
        <f t="shared" si="7"/>
        <v>0</v>
      </c>
      <c r="J90" s="30">
        <f t="shared" si="9"/>
        <v>0</v>
      </c>
      <c r="K90" s="216"/>
      <c r="L90" s="27">
        <f t="shared" si="8"/>
        <v>0</v>
      </c>
    </row>
    <row r="91" spans="1:12" ht="15" customHeight="1" x14ac:dyDescent="0.45">
      <c r="A91" s="293"/>
      <c r="B91" s="5" t="s">
        <v>7</v>
      </c>
      <c r="C91" s="2">
        <v>301</v>
      </c>
      <c r="D91" s="1">
        <v>0</v>
      </c>
      <c r="E91" s="1">
        <v>0</v>
      </c>
      <c r="F91" s="41">
        <f t="shared" ref="F91:F123" si="10">(E91-D91)*$N$1</f>
        <v>0</v>
      </c>
      <c r="G91" s="22">
        <f t="shared" si="6"/>
        <v>0</v>
      </c>
      <c r="H91" s="45" t="s">
        <v>12</v>
      </c>
      <c r="I91" s="42">
        <f t="shared" si="7"/>
        <v>0</v>
      </c>
      <c r="J91" s="30">
        <f t="shared" si="9"/>
        <v>0</v>
      </c>
      <c r="K91" s="216"/>
      <c r="L91" s="27">
        <f t="shared" si="8"/>
        <v>0</v>
      </c>
    </row>
    <row r="92" spans="1:12" ht="15" customHeight="1" x14ac:dyDescent="0.45">
      <c r="A92" s="293"/>
      <c r="B92" s="5" t="s">
        <v>7</v>
      </c>
      <c r="C92" s="2">
        <v>302</v>
      </c>
      <c r="D92" s="1">
        <v>0</v>
      </c>
      <c r="E92" s="1">
        <v>0</v>
      </c>
      <c r="F92" s="41">
        <f t="shared" si="10"/>
        <v>0</v>
      </c>
      <c r="G92" s="22">
        <f t="shared" si="6"/>
        <v>0</v>
      </c>
      <c r="H92" s="45" t="s">
        <v>12</v>
      </c>
      <c r="I92" s="42">
        <f t="shared" si="7"/>
        <v>0</v>
      </c>
      <c r="J92" s="30">
        <f t="shared" si="9"/>
        <v>0</v>
      </c>
      <c r="K92" s="216"/>
      <c r="L92" s="27">
        <f t="shared" si="8"/>
        <v>0</v>
      </c>
    </row>
    <row r="93" spans="1:12" ht="15" customHeight="1" x14ac:dyDescent="0.45">
      <c r="A93" s="293"/>
      <c r="B93" s="5" t="s">
        <v>7</v>
      </c>
      <c r="C93" s="2">
        <v>303</v>
      </c>
      <c r="D93" s="1">
        <v>0</v>
      </c>
      <c r="E93" s="1">
        <v>0</v>
      </c>
      <c r="F93" s="41">
        <f t="shared" si="10"/>
        <v>0</v>
      </c>
      <c r="G93" s="22">
        <f t="shared" si="6"/>
        <v>0</v>
      </c>
      <c r="H93" s="45" t="s">
        <v>12</v>
      </c>
      <c r="I93" s="42">
        <f t="shared" si="7"/>
        <v>0</v>
      </c>
      <c r="J93" s="30">
        <f t="shared" si="9"/>
        <v>0</v>
      </c>
      <c r="K93" s="216"/>
      <c r="L93" s="27">
        <f t="shared" si="8"/>
        <v>0</v>
      </c>
    </row>
    <row r="94" spans="1:12" ht="15" customHeight="1" x14ac:dyDescent="0.45">
      <c r="A94" s="293"/>
      <c r="B94" s="5" t="s">
        <v>7</v>
      </c>
      <c r="C94" s="2">
        <v>304</v>
      </c>
      <c r="D94" s="1">
        <v>0</v>
      </c>
      <c r="E94" s="1">
        <v>0</v>
      </c>
      <c r="F94" s="41">
        <f t="shared" si="10"/>
        <v>0</v>
      </c>
      <c r="G94" s="22">
        <f t="shared" si="6"/>
        <v>0</v>
      </c>
      <c r="H94" s="45" t="s">
        <v>12</v>
      </c>
      <c r="I94" s="42">
        <f t="shared" si="7"/>
        <v>0</v>
      </c>
      <c r="J94" s="30">
        <f t="shared" si="9"/>
        <v>0</v>
      </c>
      <c r="K94" s="216"/>
      <c r="L94" s="27">
        <f t="shared" si="8"/>
        <v>0</v>
      </c>
    </row>
    <row r="95" spans="1:12" ht="15" customHeight="1" x14ac:dyDescent="0.45">
      <c r="A95" s="293"/>
      <c r="B95" s="5" t="s">
        <v>7</v>
      </c>
      <c r="C95" s="2">
        <v>401</v>
      </c>
      <c r="D95" s="1">
        <v>0</v>
      </c>
      <c r="E95" s="1">
        <v>0</v>
      </c>
      <c r="F95" s="41">
        <f t="shared" si="10"/>
        <v>0</v>
      </c>
      <c r="G95" s="22">
        <f t="shared" si="6"/>
        <v>0</v>
      </c>
      <c r="H95" s="45" t="s">
        <v>12</v>
      </c>
      <c r="I95" s="42">
        <f t="shared" si="7"/>
        <v>0</v>
      </c>
      <c r="J95" s="30">
        <f t="shared" si="9"/>
        <v>0</v>
      </c>
      <c r="K95" s="216"/>
      <c r="L95" s="27">
        <f t="shared" si="8"/>
        <v>0</v>
      </c>
    </row>
    <row r="96" spans="1:12" ht="15" customHeight="1" x14ac:dyDescent="0.45">
      <c r="A96" s="293"/>
      <c r="B96" s="5" t="s">
        <v>7</v>
      </c>
      <c r="C96" s="2">
        <v>402</v>
      </c>
      <c r="D96" s="1">
        <v>0</v>
      </c>
      <c r="E96" s="1">
        <v>0</v>
      </c>
      <c r="F96" s="41">
        <f t="shared" si="10"/>
        <v>0</v>
      </c>
      <c r="G96" s="22">
        <f t="shared" si="6"/>
        <v>0</v>
      </c>
      <c r="H96" s="45" t="s">
        <v>12</v>
      </c>
      <c r="I96" s="42">
        <f t="shared" si="7"/>
        <v>0</v>
      </c>
      <c r="J96" s="30">
        <f t="shared" si="9"/>
        <v>0</v>
      </c>
      <c r="K96" s="216"/>
      <c r="L96" s="27">
        <f t="shared" si="8"/>
        <v>0</v>
      </c>
    </row>
    <row r="97" spans="1:12" ht="15" customHeight="1" x14ac:dyDescent="0.45">
      <c r="A97" s="293"/>
      <c r="B97" s="5" t="s">
        <v>7</v>
      </c>
      <c r="C97" s="2">
        <v>403</v>
      </c>
      <c r="D97" s="1">
        <v>0</v>
      </c>
      <c r="E97" s="1">
        <v>0</v>
      </c>
      <c r="F97" s="41">
        <f t="shared" si="10"/>
        <v>0</v>
      </c>
      <c r="G97" s="22">
        <f t="shared" si="6"/>
        <v>0</v>
      </c>
      <c r="H97" s="45" t="s">
        <v>12</v>
      </c>
      <c r="I97" s="42">
        <f t="shared" si="7"/>
        <v>0</v>
      </c>
      <c r="J97" s="30">
        <f t="shared" si="9"/>
        <v>0</v>
      </c>
      <c r="K97" s="216"/>
      <c r="L97" s="27">
        <f t="shared" si="8"/>
        <v>0</v>
      </c>
    </row>
    <row r="98" spans="1:12" ht="15" customHeight="1" x14ac:dyDescent="0.45">
      <c r="A98" s="293"/>
      <c r="B98" s="5" t="s">
        <v>7</v>
      </c>
      <c r="C98" s="2">
        <v>404</v>
      </c>
      <c r="D98" s="1">
        <v>0</v>
      </c>
      <c r="E98" s="1">
        <v>0</v>
      </c>
      <c r="F98" s="41">
        <f t="shared" si="10"/>
        <v>0</v>
      </c>
      <c r="G98" s="22">
        <f t="shared" si="6"/>
        <v>0</v>
      </c>
      <c r="H98" s="45" t="s">
        <v>12</v>
      </c>
      <c r="I98" s="42">
        <f t="shared" si="7"/>
        <v>0</v>
      </c>
      <c r="J98" s="30">
        <f t="shared" si="9"/>
        <v>0</v>
      </c>
      <c r="K98" s="216"/>
      <c r="L98" s="27">
        <f t="shared" si="8"/>
        <v>0</v>
      </c>
    </row>
    <row r="99" spans="1:12" ht="15" customHeight="1" x14ac:dyDescent="0.45">
      <c r="A99" s="293"/>
      <c r="B99" s="5" t="s">
        <v>7</v>
      </c>
      <c r="C99" s="2">
        <v>501</v>
      </c>
      <c r="D99" s="1">
        <v>0</v>
      </c>
      <c r="E99" s="1">
        <v>0</v>
      </c>
      <c r="F99" s="41">
        <f t="shared" si="10"/>
        <v>0</v>
      </c>
      <c r="G99" s="22">
        <f t="shared" si="6"/>
        <v>0</v>
      </c>
      <c r="H99" s="45" t="s">
        <v>12</v>
      </c>
      <c r="I99" s="42">
        <f t="shared" si="7"/>
        <v>0</v>
      </c>
      <c r="J99" s="30">
        <f t="shared" si="9"/>
        <v>0</v>
      </c>
      <c r="K99" s="216"/>
      <c r="L99" s="27">
        <f t="shared" si="8"/>
        <v>0</v>
      </c>
    </row>
    <row r="100" spans="1:12" ht="15" customHeight="1" x14ac:dyDescent="0.45">
      <c r="A100" s="293"/>
      <c r="B100" s="5" t="s">
        <v>7</v>
      </c>
      <c r="C100" s="2">
        <v>502</v>
      </c>
      <c r="D100" s="1">
        <v>0</v>
      </c>
      <c r="E100" s="1">
        <v>0</v>
      </c>
      <c r="F100" s="41">
        <f t="shared" si="10"/>
        <v>0</v>
      </c>
      <c r="G100" s="22">
        <f t="shared" si="6"/>
        <v>0</v>
      </c>
      <c r="H100" s="45" t="s">
        <v>12</v>
      </c>
      <c r="I100" s="42">
        <f t="shared" si="7"/>
        <v>0</v>
      </c>
      <c r="J100" s="30">
        <f t="shared" si="9"/>
        <v>0</v>
      </c>
      <c r="K100" s="216"/>
      <c r="L100" s="27">
        <f t="shared" si="8"/>
        <v>0</v>
      </c>
    </row>
    <row r="101" spans="1:12" ht="15" customHeight="1" x14ac:dyDescent="0.45">
      <c r="A101" s="293"/>
      <c r="B101" s="5" t="s">
        <v>7</v>
      </c>
      <c r="C101" s="2">
        <v>503</v>
      </c>
      <c r="D101" s="1">
        <v>0</v>
      </c>
      <c r="E101" s="1">
        <v>0</v>
      </c>
      <c r="F101" s="41">
        <f t="shared" si="10"/>
        <v>0</v>
      </c>
      <c r="G101" s="22">
        <f t="shared" si="6"/>
        <v>0</v>
      </c>
      <c r="H101" s="45" t="s">
        <v>12</v>
      </c>
      <c r="I101" s="42">
        <f t="shared" si="7"/>
        <v>0</v>
      </c>
      <c r="J101" s="30">
        <f t="shared" si="9"/>
        <v>0</v>
      </c>
      <c r="K101" s="216"/>
      <c r="L101" s="27">
        <f t="shared" si="8"/>
        <v>0</v>
      </c>
    </row>
    <row r="102" spans="1:12" ht="15.75" customHeight="1" x14ac:dyDescent="0.45">
      <c r="A102" s="293"/>
      <c r="B102" s="5" t="s">
        <v>7</v>
      </c>
      <c r="C102" s="2">
        <v>504</v>
      </c>
      <c r="D102" s="1">
        <v>0</v>
      </c>
      <c r="E102" s="1">
        <v>0</v>
      </c>
      <c r="F102" s="41">
        <f t="shared" si="10"/>
        <v>0</v>
      </c>
      <c r="G102" s="22">
        <f t="shared" si="6"/>
        <v>0</v>
      </c>
      <c r="H102" s="45" t="s">
        <v>12</v>
      </c>
      <c r="I102" s="42">
        <f t="shared" si="7"/>
        <v>0</v>
      </c>
      <c r="J102" s="30">
        <f t="shared" si="9"/>
        <v>0</v>
      </c>
      <c r="K102" s="216"/>
      <c r="L102" s="27">
        <f t="shared" si="8"/>
        <v>0</v>
      </c>
    </row>
    <row r="103" spans="1:12" ht="15" customHeight="1" x14ac:dyDescent="0.45">
      <c r="A103" s="294"/>
      <c r="B103" s="5" t="s">
        <v>8</v>
      </c>
      <c r="C103" s="2">
        <v>101</v>
      </c>
      <c r="D103" s="1">
        <v>0</v>
      </c>
      <c r="E103" s="1">
        <v>0</v>
      </c>
      <c r="F103" s="41">
        <f t="shared" si="10"/>
        <v>0</v>
      </c>
      <c r="G103" s="22">
        <f t="shared" si="6"/>
        <v>0</v>
      </c>
      <c r="H103" s="45" t="s">
        <v>12</v>
      </c>
      <c r="I103" s="42">
        <f t="shared" si="7"/>
        <v>0</v>
      </c>
      <c r="J103" s="30">
        <f t="shared" si="9"/>
        <v>0</v>
      </c>
      <c r="K103" s="216"/>
      <c r="L103" s="27">
        <f t="shared" si="8"/>
        <v>0</v>
      </c>
    </row>
    <row r="104" spans="1:12" ht="15" customHeight="1" x14ac:dyDescent="0.45">
      <c r="A104" s="294"/>
      <c r="B104" s="5" t="s">
        <v>8</v>
      </c>
      <c r="C104" s="2">
        <v>102</v>
      </c>
      <c r="D104" s="1">
        <v>0</v>
      </c>
      <c r="E104" s="1">
        <v>0</v>
      </c>
      <c r="F104" s="41">
        <f>(E104-D104)*0.01</f>
        <v>0</v>
      </c>
      <c r="G104" s="22">
        <f t="shared" si="6"/>
        <v>0</v>
      </c>
      <c r="H104" s="45" t="s">
        <v>12</v>
      </c>
      <c r="I104" s="42">
        <f t="shared" si="7"/>
        <v>0</v>
      </c>
      <c r="J104" s="30">
        <f t="shared" si="9"/>
        <v>0</v>
      </c>
      <c r="K104" s="216"/>
      <c r="L104" s="27">
        <f t="shared" si="8"/>
        <v>0</v>
      </c>
    </row>
    <row r="105" spans="1:12" ht="15" customHeight="1" x14ac:dyDescent="0.45">
      <c r="A105" s="294"/>
      <c r="B105" s="5" t="s">
        <v>8</v>
      </c>
      <c r="C105" s="2">
        <v>103</v>
      </c>
      <c r="D105" s="1">
        <v>0</v>
      </c>
      <c r="E105" s="1">
        <v>0</v>
      </c>
      <c r="F105" s="41">
        <f t="shared" si="10"/>
        <v>0</v>
      </c>
      <c r="G105" s="22">
        <f t="shared" si="6"/>
        <v>0</v>
      </c>
      <c r="H105" s="45" t="s">
        <v>12</v>
      </c>
      <c r="I105" s="42">
        <f t="shared" si="7"/>
        <v>0</v>
      </c>
      <c r="J105" s="30">
        <f t="shared" si="9"/>
        <v>0</v>
      </c>
      <c r="K105" s="216"/>
      <c r="L105" s="27">
        <f t="shared" si="8"/>
        <v>0</v>
      </c>
    </row>
    <row r="106" spans="1:12" ht="15" customHeight="1" x14ac:dyDescent="0.45">
      <c r="A106" s="294"/>
      <c r="B106" s="5" t="s">
        <v>8</v>
      </c>
      <c r="C106" s="2">
        <v>104</v>
      </c>
      <c r="D106" s="1">
        <v>0</v>
      </c>
      <c r="E106" s="1">
        <v>0</v>
      </c>
      <c r="F106" s="41">
        <f t="shared" si="10"/>
        <v>0</v>
      </c>
      <c r="G106" s="22">
        <f t="shared" si="6"/>
        <v>0</v>
      </c>
      <c r="H106" s="45" t="s">
        <v>12</v>
      </c>
      <c r="I106" s="42">
        <f t="shared" si="7"/>
        <v>0</v>
      </c>
      <c r="J106" s="30">
        <f t="shared" si="9"/>
        <v>0</v>
      </c>
      <c r="K106" s="216"/>
      <c r="L106" s="27">
        <f t="shared" si="8"/>
        <v>0</v>
      </c>
    </row>
    <row r="107" spans="1:12" ht="15" customHeight="1" x14ac:dyDescent="0.45">
      <c r="A107" s="294"/>
      <c r="B107" s="5" t="s">
        <v>8</v>
      </c>
      <c r="C107" s="2">
        <v>201</v>
      </c>
      <c r="D107" s="1">
        <v>0</v>
      </c>
      <c r="E107" s="1">
        <v>0</v>
      </c>
      <c r="F107" s="41">
        <f t="shared" si="10"/>
        <v>0</v>
      </c>
      <c r="G107" s="22">
        <f t="shared" si="6"/>
        <v>0</v>
      </c>
      <c r="H107" s="45" t="s">
        <v>12</v>
      </c>
      <c r="I107" s="42">
        <f t="shared" si="7"/>
        <v>0</v>
      </c>
      <c r="J107" s="30">
        <f t="shared" si="9"/>
        <v>0</v>
      </c>
      <c r="K107" s="216"/>
      <c r="L107" s="27">
        <f t="shared" si="8"/>
        <v>0</v>
      </c>
    </row>
    <row r="108" spans="1:12" ht="15" customHeight="1" x14ac:dyDescent="0.45">
      <c r="A108" s="294"/>
      <c r="B108" s="5" t="s">
        <v>8</v>
      </c>
      <c r="C108" s="2">
        <v>202</v>
      </c>
      <c r="D108" s="1">
        <v>0</v>
      </c>
      <c r="E108" s="1">
        <v>0</v>
      </c>
      <c r="F108" s="41">
        <f t="shared" si="10"/>
        <v>0</v>
      </c>
      <c r="G108" s="22">
        <f t="shared" si="6"/>
        <v>0</v>
      </c>
      <c r="H108" s="45" t="s">
        <v>12</v>
      </c>
      <c r="I108" s="42">
        <f t="shared" si="7"/>
        <v>0</v>
      </c>
      <c r="J108" s="30">
        <f t="shared" si="9"/>
        <v>0</v>
      </c>
      <c r="K108" s="216"/>
      <c r="L108" s="27">
        <f t="shared" si="8"/>
        <v>0</v>
      </c>
    </row>
    <row r="109" spans="1:12" ht="15" customHeight="1" x14ac:dyDescent="0.45">
      <c r="A109" s="294"/>
      <c r="B109" s="5" t="s">
        <v>8</v>
      </c>
      <c r="C109" s="2">
        <v>203</v>
      </c>
      <c r="D109" s="1">
        <v>0</v>
      </c>
      <c r="E109" s="1">
        <v>0</v>
      </c>
      <c r="F109" s="41">
        <f t="shared" si="10"/>
        <v>0</v>
      </c>
      <c r="G109" s="22">
        <f t="shared" si="6"/>
        <v>0</v>
      </c>
      <c r="H109" s="45" t="s">
        <v>12</v>
      </c>
      <c r="I109" s="42">
        <f t="shared" si="7"/>
        <v>0</v>
      </c>
      <c r="J109" s="30">
        <f t="shared" si="9"/>
        <v>0</v>
      </c>
      <c r="K109" s="216"/>
      <c r="L109" s="27">
        <f t="shared" si="8"/>
        <v>0</v>
      </c>
    </row>
    <row r="110" spans="1:12" ht="15" customHeight="1" x14ac:dyDescent="0.45">
      <c r="A110" s="294"/>
      <c r="B110" s="5" t="s">
        <v>8</v>
      </c>
      <c r="C110" s="2">
        <v>204</v>
      </c>
      <c r="D110" s="1">
        <v>0</v>
      </c>
      <c r="E110" s="1">
        <v>0</v>
      </c>
      <c r="F110" s="41">
        <f t="shared" si="10"/>
        <v>0</v>
      </c>
      <c r="G110" s="22">
        <f t="shared" si="6"/>
        <v>0</v>
      </c>
      <c r="H110" s="45" t="s">
        <v>12</v>
      </c>
      <c r="I110" s="42">
        <f t="shared" si="7"/>
        <v>0</v>
      </c>
      <c r="J110" s="30">
        <f t="shared" si="9"/>
        <v>0</v>
      </c>
      <c r="K110" s="216"/>
      <c r="L110" s="27">
        <f t="shared" si="8"/>
        <v>0</v>
      </c>
    </row>
    <row r="111" spans="1:12" ht="15" customHeight="1" x14ac:dyDescent="0.45">
      <c r="A111" s="294"/>
      <c r="B111" s="5" t="s">
        <v>8</v>
      </c>
      <c r="C111" s="2">
        <v>301</v>
      </c>
      <c r="D111" s="1">
        <v>0</v>
      </c>
      <c r="E111" s="1">
        <v>0</v>
      </c>
      <c r="F111" s="41">
        <f t="shared" si="10"/>
        <v>0</v>
      </c>
      <c r="G111" s="22">
        <f t="shared" si="6"/>
        <v>0</v>
      </c>
      <c r="H111" s="45" t="s">
        <v>12</v>
      </c>
      <c r="I111" s="42">
        <f t="shared" si="7"/>
        <v>0</v>
      </c>
      <c r="J111" s="30">
        <f t="shared" si="9"/>
        <v>0</v>
      </c>
      <c r="K111" s="216"/>
      <c r="L111" s="27">
        <f t="shared" si="8"/>
        <v>0</v>
      </c>
    </row>
    <row r="112" spans="1:12" ht="15" customHeight="1" x14ac:dyDescent="0.45">
      <c r="A112" s="294"/>
      <c r="B112" s="5" t="s">
        <v>8</v>
      </c>
      <c r="C112" s="2">
        <v>302</v>
      </c>
      <c r="D112" s="1">
        <v>0</v>
      </c>
      <c r="E112" s="1">
        <v>0</v>
      </c>
      <c r="F112" s="41">
        <f t="shared" si="10"/>
        <v>0</v>
      </c>
      <c r="G112" s="22">
        <f t="shared" si="6"/>
        <v>0</v>
      </c>
      <c r="H112" s="45" t="s">
        <v>12</v>
      </c>
      <c r="I112" s="42">
        <f t="shared" si="7"/>
        <v>0</v>
      </c>
      <c r="J112" s="30">
        <f t="shared" si="9"/>
        <v>0</v>
      </c>
      <c r="K112" s="216"/>
      <c r="L112" s="27">
        <f t="shared" si="8"/>
        <v>0</v>
      </c>
    </row>
    <row r="113" spans="1:12" ht="15" customHeight="1" x14ac:dyDescent="0.45">
      <c r="A113" s="294"/>
      <c r="B113" s="5" t="s">
        <v>8</v>
      </c>
      <c r="C113" s="2">
        <v>303</v>
      </c>
      <c r="D113" s="1">
        <v>0</v>
      </c>
      <c r="E113" s="1">
        <v>0</v>
      </c>
      <c r="F113" s="41">
        <f t="shared" si="10"/>
        <v>0</v>
      </c>
      <c r="G113" s="22">
        <f t="shared" si="6"/>
        <v>0</v>
      </c>
      <c r="H113" s="45" t="s">
        <v>12</v>
      </c>
      <c r="I113" s="42">
        <f t="shared" si="7"/>
        <v>0</v>
      </c>
      <c r="J113" s="30">
        <f t="shared" si="9"/>
        <v>0</v>
      </c>
      <c r="K113" s="216"/>
      <c r="L113" s="27">
        <f t="shared" si="8"/>
        <v>0</v>
      </c>
    </row>
    <row r="114" spans="1:12" ht="15" customHeight="1" x14ac:dyDescent="0.45">
      <c r="A114" s="294"/>
      <c r="B114" s="5" t="s">
        <v>8</v>
      </c>
      <c r="C114" s="2">
        <v>304</v>
      </c>
      <c r="D114" s="1">
        <v>0</v>
      </c>
      <c r="E114" s="1">
        <v>0</v>
      </c>
      <c r="F114" s="41">
        <f t="shared" si="10"/>
        <v>0</v>
      </c>
      <c r="G114" s="22">
        <f t="shared" si="6"/>
        <v>0</v>
      </c>
      <c r="H114" s="45" t="s">
        <v>12</v>
      </c>
      <c r="I114" s="42">
        <f t="shared" si="7"/>
        <v>0</v>
      </c>
      <c r="J114" s="30">
        <f t="shared" si="9"/>
        <v>0</v>
      </c>
      <c r="K114" s="216"/>
      <c r="L114" s="27">
        <f t="shared" si="8"/>
        <v>0</v>
      </c>
    </row>
    <row r="115" spans="1:12" ht="15" customHeight="1" x14ac:dyDescent="0.45">
      <c r="A115" s="294"/>
      <c r="B115" s="5" t="s">
        <v>8</v>
      </c>
      <c r="C115" s="2">
        <v>401</v>
      </c>
      <c r="D115" s="1">
        <v>0</v>
      </c>
      <c r="E115" s="1">
        <v>0</v>
      </c>
      <c r="F115" s="41">
        <f t="shared" si="10"/>
        <v>0</v>
      </c>
      <c r="G115" s="22">
        <f t="shared" si="6"/>
        <v>0</v>
      </c>
      <c r="H115" s="45" t="s">
        <v>12</v>
      </c>
      <c r="I115" s="42">
        <f t="shared" si="7"/>
        <v>0</v>
      </c>
      <c r="J115" s="30">
        <f t="shared" si="9"/>
        <v>0</v>
      </c>
      <c r="K115" s="216"/>
      <c r="L115" s="27">
        <f t="shared" si="8"/>
        <v>0</v>
      </c>
    </row>
    <row r="116" spans="1:12" ht="15" customHeight="1" x14ac:dyDescent="0.45">
      <c r="A116" s="294"/>
      <c r="B116" s="5" t="s">
        <v>8</v>
      </c>
      <c r="C116" s="2">
        <v>402</v>
      </c>
      <c r="D116" s="1">
        <v>0</v>
      </c>
      <c r="E116" s="1">
        <v>0</v>
      </c>
      <c r="F116" s="41">
        <f t="shared" si="10"/>
        <v>0</v>
      </c>
      <c r="G116" s="22">
        <f t="shared" si="6"/>
        <v>0</v>
      </c>
      <c r="H116" s="45" t="s">
        <v>12</v>
      </c>
      <c r="I116" s="42">
        <f t="shared" si="7"/>
        <v>0</v>
      </c>
      <c r="J116" s="30">
        <f t="shared" si="9"/>
        <v>0</v>
      </c>
      <c r="K116" s="216"/>
      <c r="L116" s="27">
        <f t="shared" si="8"/>
        <v>0</v>
      </c>
    </row>
    <row r="117" spans="1:12" ht="15" customHeight="1" x14ac:dyDescent="0.45">
      <c r="A117" s="294"/>
      <c r="B117" s="5" t="s">
        <v>8</v>
      </c>
      <c r="C117" s="2">
        <v>403</v>
      </c>
      <c r="D117" s="1">
        <v>0</v>
      </c>
      <c r="E117" s="1">
        <v>0</v>
      </c>
      <c r="F117" s="41">
        <f t="shared" si="10"/>
        <v>0</v>
      </c>
      <c r="G117" s="22">
        <f t="shared" si="6"/>
        <v>0</v>
      </c>
      <c r="H117" s="45" t="s">
        <v>12</v>
      </c>
      <c r="I117" s="42">
        <f t="shared" si="7"/>
        <v>0</v>
      </c>
      <c r="J117" s="30">
        <f t="shared" si="9"/>
        <v>0</v>
      </c>
      <c r="K117" s="216"/>
      <c r="L117" s="27">
        <f t="shared" si="8"/>
        <v>0</v>
      </c>
    </row>
    <row r="118" spans="1:12" ht="15" customHeight="1" x14ac:dyDescent="0.45">
      <c r="A118" s="294"/>
      <c r="B118" s="5" t="s">
        <v>8</v>
      </c>
      <c r="C118" s="2">
        <v>404</v>
      </c>
      <c r="D118" s="1">
        <v>0</v>
      </c>
      <c r="E118" s="1">
        <v>0</v>
      </c>
      <c r="F118" s="41">
        <f t="shared" si="10"/>
        <v>0</v>
      </c>
      <c r="G118" s="22">
        <f t="shared" si="6"/>
        <v>0</v>
      </c>
      <c r="H118" s="45" t="s">
        <v>12</v>
      </c>
      <c r="I118" s="42">
        <f t="shared" si="7"/>
        <v>0</v>
      </c>
      <c r="J118" s="30">
        <f t="shared" si="9"/>
        <v>0</v>
      </c>
      <c r="K118" s="216"/>
      <c r="L118" s="27">
        <f t="shared" si="8"/>
        <v>0</v>
      </c>
    </row>
    <row r="119" spans="1:12" ht="15" customHeight="1" x14ac:dyDescent="0.45">
      <c r="A119" s="294"/>
      <c r="B119" s="5" t="s">
        <v>8</v>
      </c>
      <c r="C119" s="2">
        <v>501</v>
      </c>
      <c r="D119" s="1">
        <v>0</v>
      </c>
      <c r="E119" s="1">
        <v>0</v>
      </c>
      <c r="F119" s="41">
        <f t="shared" si="10"/>
        <v>0</v>
      </c>
      <c r="G119" s="22">
        <f t="shared" si="6"/>
        <v>0</v>
      </c>
      <c r="H119" s="45" t="s">
        <v>12</v>
      </c>
      <c r="I119" s="42">
        <f t="shared" si="7"/>
        <v>0</v>
      </c>
      <c r="J119" s="30">
        <f t="shared" si="9"/>
        <v>0</v>
      </c>
      <c r="K119" s="216"/>
      <c r="L119" s="27">
        <f t="shared" si="8"/>
        <v>0</v>
      </c>
    </row>
    <row r="120" spans="1:12" ht="15" customHeight="1" x14ac:dyDescent="0.45">
      <c r="A120" s="294"/>
      <c r="B120" s="5" t="s">
        <v>8</v>
      </c>
      <c r="C120" s="2">
        <v>502</v>
      </c>
      <c r="D120" s="1">
        <v>0</v>
      </c>
      <c r="E120" s="1">
        <v>0</v>
      </c>
      <c r="F120" s="41">
        <f t="shared" si="10"/>
        <v>0</v>
      </c>
      <c r="G120" s="22">
        <f t="shared" si="6"/>
        <v>0</v>
      </c>
      <c r="H120" s="45" t="s">
        <v>12</v>
      </c>
      <c r="I120" s="42">
        <f t="shared" si="7"/>
        <v>0</v>
      </c>
      <c r="J120" s="30">
        <f t="shared" si="9"/>
        <v>0</v>
      </c>
      <c r="K120" s="216"/>
      <c r="L120" s="27">
        <f t="shared" si="8"/>
        <v>0</v>
      </c>
    </row>
    <row r="121" spans="1:12" ht="15" customHeight="1" x14ac:dyDescent="0.45">
      <c r="A121" s="294"/>
      <c r="B121" s="5" t="s">
        <v>8</v>
      </c>
      <c r="C121" s="2">
        <v>503</v>
      </c>
      <c r="D121" s="1">
        <v>0</v>
      </c>
      <c r="E121" s="1">
        <v>0</v>
      </c>
      <c r="F121" s="41">
        <f t="shared" si="10"/>
        <v>0</v>
      </c>
      <c r="G121" s="22">
        <f t="shared" si="6"/>
        <v>0</v>
      </c>
      <c r="H121" s="45" t="s">
        <v>12</v>
      </c>
      <c r="I121" s="42">
        <f t="shared" si="7"/>
        <v>0</v>
      </c>
      <c r="J121" s="30">
        <f t="shared" si="9"/>
        <v>0</v>
      </c>
      <c r="K121" s="216"/>
      <c r="L121" s="27">
        <f t="shared" si="8"/>
        <v>0</v>
      </c>
    </row>
    <row r="122" spans="1:12" ht="15.75" customHeight="1" x14ac:dyDescent="0.45">
      <c r="A122" s="294"/>
      <c r="B122" s="5" t="s">
        <v>8</v>
      </c>
      <c r="C122" s="2">
        <v>504</v>
      </c>
      <c r="D122" s="1">
        <v>0</v>
      </c>
      <c r="E122" s="1">
        <v>0</v>
      </c>
      <c r="F122" s="41">
        <f t="shared" si="10"/>
        <v>0</v>
      </c>
      <c r="G122" s="22">
        <f t="shared" si="6"/>
        <v>0</v>
      </c>
      <c r="H122" s="45" t="s">
        <v>12</v>
      </c>
      <c r="I122" s="42">
        <f t="shared" si="7"/>
        <v>0</v>
      </c>
      <c r="J122" s="30">
        <f t="shared" si="9"/>
        <v>0</v>
      </c>
      <c r="K122" s="216"/>
      <c r="L122" s="27">
        <f t="shared" si="8"/>
        <v>0</v>
      </c>
    </row>
    <row r="123" spans="1:12" ht="15" customHeight="1" x14ac:dyDescent="0.45">
      <c r="A123" s="293"/>
      <c r="B123" s="5" t="s">
        <v>9</v>
      </c>
      <c r="C123" s="2">
        <v>101</v>
      </c>
      <c r="D123" s="1">
        <v>0</v>
      </c>
      <c r="E123" s="1">
        <v>0</v>
      </c>
      <c r="F123" s="41">
        <f t="shared" si="10"/>
        <v>0</v>
      </c>
      <c r="G123" s="22">
        <f t="shared" si="6"/>
        <v>0</v>
      </c>
      <c r="H123" s="45" t="s">
        <v>12</v>
      </c>
      <c r="I123" s="42">
        <f t="shared" si="7"/>
        <v>0</v>
      </c>
      <c r="J123" s="30">
        <f t="shared" si="9"/>
        <v>0</v>
      </c>
      <c r="K123" s="216"/>
      <c r="L123" s="27">
        <f t="shared" si="8"/>
        <v>0</v>
      </c>
    </row>
    <row r="124" spans="1:12" ht="15" customHeight="1" x14ac:dyDescent="0.45">
      <c r="A124" s="293"/>
      <c r="B124" s="163" t="s">
        <v>9</v>
      </c>
      <c r="C124" s="2">
        <v>102</v>
      </c>
      <c r="D124" s="1">
        <v>0</v>
      </c>
      <c r="E124" s="1">
        <v>0</v>
      </c>
      <c r="F124" s="41">
        <f>(E124-D124)*0.01</f>
        <v>0</v>
      </c>
      <c r="G124" s="22">
        <f t="shared" si="6"/>
        <v>0</v>
      </c>
      <c r="H124" s="45" t="s">
        <v>12</v>
      </c>
      <c r="I124" s="42">
        <f t="shared" si="7"/>
        <v>0</v>
      </c>
      <c r="J124" s="30">
        <f t="shared" si="9"/>
        <v>0</v>
      </c>
      <c r="K124" s="216"/>
      <c r="L124" s="27">
        <f t="shared" si="8"/>
        <v>0</v>
      </c>
    </row>
    <row r="125" spans="1:12" ht="15" customHeight="1" x14ac:dyDescent="0.45">
      <c r="A125" s="293"/>
      <c r="B125" s="5" t="s">
        <v>9</v>
      </c>
      <c r="C125" s="2">
        <v>103</v>
      </c>
      <c r="D125" s="1">
        <v>0</v>
      </c>
      <c r="E125" s="1">
        <v>0</v>
      </c>
      <c r="F125" s="41">
        <f t="shared" ref="F125:F182" si="11">(E125-D125)*$N$1</f>
        <v>0</v>
      </c>
      <c r="G125" s="22">
        <f t="shared" si="6"/>
        <v>0</v>
      </c>
      <c r="H125" s="45" t="s">
        <v>12</v>
      </c>
      <c r="I125" s="42">
        <f t="shared" si="7"/>
        <v>0</v>
      </c>
      <c r="J125" s="30">
        <f t="shared" si="9"/>
        <v>0</v>
      </c>
      <c r="K125" s="216"/>
      <c r="L125" s="27">
        <f t="shared" si="8"/>
        <v>0</v>
      </c>
    </row>
    <row r="126" spans="1:12" ht="15" customHeight="1" x14ac:dyDescent="0.45">
      <c r="A126" s="293"/>
      <c r="B126" s="5" t="s">
        <v>9</v>
      </c>
      <c r="C126" s="2">
        <v>104</v>
      </c>
      <c r="D126" s="1">
        <v>0</v>
      </c>
      <c r="E126" s="1">
        <v>0</v>
      </c>
      <c r="F126" s="41">
        <f>(E126-D126)*$N$1</f>
        <v>0</v>
      </c>
      <c r="G126" s="22">
        <f t="shared" si="6"/>
        <v>0</v>
      </c>
      <c r="H126" s="45" t="s">
        <v>12</v>
      </c>
      <c r="I126" s="42">
        <f t="shared" si="7"/>
        <v>0</v>
      </c>
      <c r="J126" s="30">
        <f t="shared" si="9"/>
        <v>0</v>
      </c>
      <c r="K126" s="216"/>
      <c r="L126" s="27">
        <f t="shared" si="8"/>
        <v>0</v>
      </c>
    </row>
    <row r="127" spans="1:12" ht="15" customHeight="1" x14ac:dyDescent="0.45">
      <c r="A127" s="293"/>
      <c r="B127" s="5" t="s">
        <v>9</v>
      </c>
      <c r="C127" s="2">
        <v>201</v>
      </c>
      <c r="D127" s="1">
        <v>0</v>
      </c>
      <c r="E127" s="1">
        <v>0</v>
      </c>
      <c r="F127" s="41">
        <f t="shared" si="11"/>
        <v>0</v>
      </c>
      <c r="G127" s="22">
        <f t="shared" si="6"/>
        <v>0</v>
      </c>
      <c r="H127" s="45" t="s">
        <v>12</v>
      </c>
      <c r="I127" s="42">
        <f t="shared" si="7"/>
        <v>0</v>
      </c>
      <c r="J127" s="30">
        <f t="shared" si="9"/>
        <v>0</v>
      </c>
      <c r="K127" s="216"/>
      <c r="L127" s="27">
        <f t="shared" si="8"/>
        <v>0</v>
      </c>
    </row>
    <row r="128" spans="1:12" ht="15" customHeight="1" x14ac:dyDescent="0.45">
      <c r="A128" s="293"/>
      <c r="B128" s="5" t="s">
        <v>9</v>
      </c>
      <c r="C128" s="2">
        <v>202</v>
      </c>
      <c r="D128" s="1">
        <v>0</v>
      </c>
      <c r="E128" s="1">
        <v>0</v>
      </c>
      <c r="F128" s="41">
        <f t="shared" si="11"/>
        <v>0</v>
      </c>
      <c r="G128" s="22">
        <f t="shared" si="6"/>
        <v>0</v>
      </c>
      <c r="H128" s="45" t="s">
        <v>12</v>
      </c>
      <c r="I128" s="42">
        <f t="shared" si="7"/>
        <v>0</v>
      </c>
      <c r="J128" s="30">
        <f t="shared" si="9"/>
        <v>0</v>
      </c>
      <c r="K128" s="216"/>
      <c r="L128" s="27">
        <f t="shared" si="8"/>
        <v>0</v>
      </c>
    </row>
    <row r="129" spans="1:12" ht="15" customHeight="1" x14ac:dyDescent="0.45">
      <c r="A129" s="293"/>
      <c r="B129" s="5" t="s">
        <v>9</v>
      </c>
      <c r="C129" s="2">
        <v>203</v>
      </c>
      <c r="D129" s="1">
        <v>0</v>
      </c>
      <c r="E129" s="1">
        <v>0</v>
      </c>
      <c r="F129" s="41">
        <f t="shared" si="11"/>
        <v>0</v>
      </c>
      <c r="G129" s="22">
        <f t="shared" si="6"/>
        <v>0</v>
      </c>
      <c r="H129" s="45" t="s">
        <v>12</v>
      </c>
      <c r="I129" s="42">
        <f t="shared" si="7"/>
        <v>0</v>
      </c>
      <c r="J129" s="30">
        <f t="shared" si="9"/>
        <v>0</v>
      </c>
      <c r="K129" s="216"/>
      <c r="L129" s="27">
        <f t="shared" si="8"/>
        <v>0</v>
      </c>
    </row>
    <row r="130" spans="1:12" ht="15" customHeight="1" x14ac:dyDescent="0.45">
      <c r="A130" s="293"/>
      <c r="B130" s="5" t="s">
        <v>9</v>
      </c>
      <c r="C130" s="2">
        <v>204</v>
      </c>
      <c r="D130" s="1">
        <v>0</v>
      </c>
      <c r="E130" s="1">
        <v>0</v>
      </c>
      <c r="F130" s="41">
        <f t="shared" si="11"/>
        <v>0</v>
      </c>
      <c r="G130" s="22">
        <f t="shared" si="6"/>
        <v>0</v>
      </c>
      <c r="H130" s="45" t="s">
        <v>12</v>
      </c>
      <c r="I130" s="42">
        <f t="shared" si="7"/>
        <v>0</v>
      </c>
      <c r="J130" s="30">
        <f t="shared" si="9"/>
        <v>0</v>
      </c>
      <c r="K130" s="216"/>
      <c r="L130" s="27">
        <f t="shared" si="8"/>
        <v>0</v>
      </c>
    </row>
    <row r="131" spans="1:12" ht="15" customHeight="1" x14ac:dyDescent="0.45">
      <c r="A131" s="293"/>
      <c r="B131" s="5" t="s">
        <v>9</v>
      </c>
      <c r="C131" s="2">
        <v>301</v>
      </c>
      <c r="D131" s="1">
        <v>0</v>
      </c>
      <c r="E131" s="1">
        <v>0</v>
      </c>
      <c r="F131" s="41">
        <f t="shared" si="11"/>
        <v>0</v>
      </c>
      <c r="G131" s="22">
        <f t="shared" si="6"/>
        <v>0</v>
      </c>
      <c r="H131" s="45" t="s">
        <v>12</v>
      </c>
      <c r="I131" s="42">
        <f t="shared" si="7"/>
        <v>0</v>
      </c>
      <c r="J131" s="30">
        <f t="shared" si="9"/>
        <v>0</v>
      </c>
      <c r="K131" s="216"/>
      <c r="L131" s="27">
        <f t="shared" si="8"/>
        <v>0</v>
      </c>
    </row>
    <row r="132" spans="1:12" ht="15" customHeight="1" x14ac:dyDescent="0.45">
      <c r="A132" s="293"/>
      <c r="B132" s="5" t="s">
        <v>9</v>
      </c>
      <c r="C132" s="2">
        <v>302</v>
      </c>
      <c r="D132" s="1">
        <v>0</v>
      </c>
      <c r="E132" s="1">
        <v>0</v>
      </c>
      <c r="F132" s="41">
        <f t="shared" si="11"/>
        <v>0</v>
      </c>
      <c r="G132" s="22">
        <f t="shared" ref="G132:G183" si="12">MMULT($I$1,1/$F$183)*F132</f>
        <v>0</v>
      </c>
      <c r="H132" s="45" t="s">
        <v>12</v>
      </c>
      <c r="I132" s="42">
        <f t="shared" ref="I132:I182" si="13">SUM(G132,H132)</f>
        <v>0</v>
      </c>
      <c r="J132" s="30">
        <f t="shared" si="9"/>
        <v>0</v>
      </c>
      <c r="K132" s="216"/>
      <c r="L132" s="27">
        <f t="shared" ref="L132:L182" si="14">SUM(I132,J132,K132)</f>
        <v>0</v>
      </c>
    </row>
    <row r="133" spans="1:12" ht="15" customHeight="1" x14ac:dyDescent="0.45">
      <c r="A133" s="293"/>
      <c r="B133" s="5" t="s">
        <v>9</v>
      </c>
      <c r="C133" s="2">
        <v>303</v>
      </c>
      <c r="D133" s="1">
        <v>0</v>
      </c>
      <c r="E133" s="1">
        <v>0</v>
      </c>
      <c r="F133" s="41">
        <f t="shared" si="11"/>
        <v>0</v>
      </c>
      <c r="G133" s="22">
        <f t="shared" si="12"/>
        <v>0</v>
      </c>
      <c r="H133" s="45" t="s">
        <v>12</v>
      </c>
      <c r="I133" s="42">
        <f t="shared" si="13"/>
        <v>0</v>
      </c>
      <c r="J133" s="30">
        <f t="shared" ref="J133:J182" si="15">SUM($J$3)</f>
        <v>0</v>
      </c>
      <c r="K133" s="216"/>
      <c r="L133" s="27">
        <f t="shared" si="14"/>
        <v>0</v>
      </c>
    </row>
    <row r="134" spans="1:12" ht="15" customHeight="1" x14ac:dyDescent="0.45">
      <c r="A134" s="293"/>
      <c r="B134" s="5" t="s">
        <v>9</v>
      </c>
      <c r="C134" s="2">
        <v>304</v>
      </c>
      <c r="D134" s="1">
        <v>0</v>
      </c>
      <c r="E134" s="1">
        <v>0</v>
      </c>
      <c r="F134" s="41">
        <f t="shared" si="11"/>
        <v>0</v>
      </c>
      <c r="G134" s="22">
        <f t="shared" si="12"/>
        <v>0</v>
      </c>
      <c r="H134" s="45" t="s">
        <v>12</v>
      </c>
      <c r="I134" s="42">
        <f t="shared" si="13"/>
        <v>0</v>
      </c>
      <c r="J134" s="30">
        <f t="shared" si="15"/>
        <v>0</v>
      </c>
      <c r="K134" s="216"/>
      <c r="L134" s="27">
        <f t="shared" si="14"/>
        <v>0</v>
      </c>
    </row>
    <row r="135" spans="1:12" ht="15" customHeight="1" x14ac:dyDescent="0.45">
      <c r="A135" s="293"/>
      <c r="B135" s="5" t="s">
        <v>9</v>
      </c>
      <c r="C135" s="2">
        <v>401</v>
      </c>
      <c r="D135" s="1">
        <v>0</v>
      </c>
      <c r="E135" s="1">
        <v>0</v>
      </c>
      <c r="F135" s="41">
        <f t="shared" si="11"/>
        <v>0</v>
      </c>
      <c r="G135" s="22">
        <f t="shared" si="12"/>
        <v>0</v>
      </c>
      <c r="H135" s="45" t="s">
        <v>12</v>
      </c>
      <c r="I135" s="42">
        <f t="shared" si="13"/>
        <v>0</v>
      </c>
      <c r="J135" s="30">
        <f t="shared" si="15"/>
        <v>0</v>
      </c>
      <c r="K135" s="216"/>
      <c r="L135" s="27">
        <f t="shared" si="14"/>
        <v>0</v>
      </c>
    </row>
    <row r="136" spans="1:12" ht="15" customHeight="1" x14ac:dyDescent="0.45">
      <c r="A136" s="293"/>
      <c r="B136" s="5" t="s">
        <v>9</v>
      </c>
      <c r="C136" s="2">
        <v>402</v>
      </c>
      <c r="D136" s="1">
        <v>0</v>
      </c>
      <c r="E136" s="1">
        <v>0</v>
      </c>
      <c r="F136" s="41">
        <f t="shared" si="11"/>
        <v>0</v>
      </c>
      <c r="G136" s="22">
        <f t="shared" si="12"/>
        <v>0</v>
      </c>
      <c r="H136" s="45" t="s">
        <v>12</v>
      </c>
      <c r="I136" s="42">
        <f t="shared" si="13"/>
        <v>0</v>
      </c>
      <c r="J136" s="30">
        <f t="shared" si="15"/>
        <v>0</v>
      </c>
      <c r="K136" s="216"/>
      <c r="L136" s="27">
        <f t="shared" si="14"/>
        <v>0</v>
      </c>
    </row>
    <row r="137" spans="1:12" ht="15" customHeight="1" x14ac:dyDescent="0.45">
      <c r="A137" s="293"/>
      <c r="B137" s="5" t="s">
        <v>9</v>
      </c>
      <c r="C137" s="2">
        <v>403</v>
      </c>
      <c r="D137" s="1">
        <v>0</v>
      </c>
      <c r="E137" s="1">
        <v>0</v>
      </c>
      <c r="F137" s="41">
        <f t="shared" si="11"/>
        <v>0</v>
      </c>
      <c r="G137" s="22">
        <f t="shared" si="12"/>
        <v>0</v>
      </c>
      <c r="H137" s="45" t="s">
        <v>12</v>
      </c>
      <c r="I137" s="42">
        <f t="shared" si="13"/>
        <v>0</v>
      </c>
      <c r="J137" s="30">
        <f t="shared" si="15"/>
        <v>0</v>
      </c>
      <c r="K137" s="216"/>
      <c r="L137" s="27">
        <f t="shared" si="14"/>
        <v>0</v>
      </c>
    </row>
    <row r="138" spans="1:12" ht="15" customHeight="1" x14ac:dyDescent="0.45">
      <c r="A138" s="293"/>
      <c r="B138" s="5" t="s">
        <v>9</v>
      </c>
      <c r="C138" s="2">
        <v>404</v>
      </c>
      <c r="D138" s="1">
        <v>0</v>
      </c>
      <c r="E138" s="1">
        <v>0</v>
      </c>
      <c r="F138" s="41">
        <f t="shared" si="11"/>
        <v>0</v>
      </c>
      <c r="G138" s="22">
        <f t="shared" si="12"/>
        <v>0</v>
      </c>
      <c r="H138" s="45" t="s">
        <v>12</v>
      </c>
      <c r="I138" s="42">
        <f t="shared" si="13"/>
        <v>0</v>
      </c>
      <c r="J138" s="30">
        <f t="shared" si="15"/>
        <v>0</v>
      </c>
      <c r="K138" s="216"/>
      <c r="L138" s="27">
        <f t="shared" si="14"/>
        <v>0</v>
      </c>
    </row>
    <row r="139" spans="1:12" ht="15" customHeight="1" x14ac:dyDescent="0.45">
      <c r="A139" s="293"/>
      <c r="B139" s="5" t="s">
        <v>9</v>
      </c>
      <c r="C139" s="2">
        <v>501</v>
      </c>
      <c r="D139" s="1">
        <v>0</v>
      </c>
      <c r="E139" s="1">
        <v>0</v>
      </c>
      <c r="F139" s="41">
        <f t="shared" si="11"/>
        <v>0</v>
      </c>
      <c r="G139" s="22">
        <f t="shared" si="12"/>
        <v>0</v>
      </c>
      <c r="H139" s="45" t="s">
        <v>12</v>
      </c>
      <c r="I139" s="42">
        <f t="shared" si="13"/>
        <v>0</v>
      </c>
      <c r="J139" s="30">
        <f t="shared" si="15"/>
        <v>0</v>
      </c>
      <c r="K139" s="216"/>
      <c r="L139" s="27">
        <f t="shared" si="14"/>
        <v>0</v>
      </c>
    </row>
    <row r="140" spans="1:12" ht="15" customHeight="1" x14ac:dyDescent="0.45">
      <c r="A140" s="293"/>
      <c r="B140" s="5" t="s">
        <v>9</v>
      </c>
      <c r="C140" s="2">
        <v>502</v>
      </c>
      <c r="D140" s="1">
        <v>0</v>
      </c>
      <c r="E140" s="1">
        <v>0</v>
      </c>
      <c r="F140" s="41">
        <f t="shared" si="11"/>
        <v>0</v>
      </c>
      <c r="G140" s="22">
        <f t="shared" si="12"/>
        <v>0</v>
      </c>
      <c r="H140" s="45" t="s">
        <v>12</v>
      </c>
      <c r="I140" s="42">
        <f t="shared" si="13"/>
        <v>0</v>
      </c>
      <c r="J140" s="30">
        <f t="shared" si="15"/>
        <v>0</v>
      </c>
      <c r="K140" s="216"/>
      <c r="L140" s="27">
        <f t="shared" si="14"/>
        <v>0</v>
      </c>
    </row>
    <row r="141" spans="1:12" ht="15" customHeight="1" x14ac:dyDescent="0.45">
      <c r="A141" s="293"/>
      <c r="B141" s="5" t="s">
        <v>9</v>
      </c>
      <c r="C141" s="2">
        <v>503</v>
      </c>
      <c r="D141" s="1">
        <v>0</v>
      </c>
      <c r="E141" s="1">
        <v>0</v>
      </c>
      <c r="F141" s="41">
        <f t="shared" si="11"/>
        <v>0</v>
      </c>
      <c r="G141" s="22">
        <f t="shared" si="12"/>
        <v>0</v>
      </c>
      <c r="H141" s="45" t="s">
        <v>12</v>
      </c>
      <c r="I141" s="42">
        <f t="shared" si="13"/>
        <v>0</v>
      </c>
      <c r="J141" s="30">
        <f t="shared" si="15"/>
        <v>0</v>
      </c>
      <c r="K141" s="216"/>
      <c r="L141" s="27">
        <f>SUM(I141,J141,K141)</f>
        <v>0</v>
      </c>
    </row>
    <row r="142" spans="1:12" ht="15.75" customHeight="1" x14ac:dyDescent="0.45">
      <c r="A142" s="293"/>
      <c r="B142" s="5" t="s">
        <v>9</v>
      </c>
      <c r="C142" s="2">
        <v>504</v>
      </c>
      <c r="D142" s="1">
        <v>0</v>
      </c>
      <c r="E142" s="1">
        <v>0</v>
      </c>
      <c r="F142" s="41">
        <f t="shared" si="11"/>
        <v>0</v>
      </c>
      <c r="G142" s="22">
        <f t="shared" si="12"/>
        <v>0</v>
      </c>
      <c r="H142" s="45" t="s">
        <v>12</v>
      </c>
      <c r="I142" s="42">
        <f t="shared" si="13"/>
        <v>0</v>
      </c>
      <c r="J142" s="30">
        <f t="shared" si="15"/>
        <v>0</v>
      </c>
      <c r="K142" s="216"/>
      <c r="L142" s="27">
        <f t="shared" si="14"/>
        <v>0</v>
      </c>
    </row>
    <row r="143" spans="1:12" x14ac:dyDescent="0.45">
      <c r="A143" s="294"/>
      <c r="B143" s="5" t="s">
        <v>10</v>
      </c>
      <c r="C143" s="2">
        <v>101</v>
      </c>
      <c r="D143" s="1">
        <v>0</v>
      </c>
      <c r="E143" s="1">
        <v>0</v>
      </c>
      <c r="F143" s="41">
        <f t="shared" si="11"/>
        <v>0</v>
      </c>
      <c r="G143" s="22">
        <f t="shared" si="12"/>
        <v>0</v>
      </c>
      <c r="H143" s="45" t="s">
        <v>12</v>
      </c>
      <c r="I143" s="42">
        <f t="shared" si="13"/>
        <v>0</v>
      </c>
      <c r="J143" s="30">
        <f t="shared" si="15"/>
        <v>0</v>
      </c>
      <c r="K143" s="216"/>
      <c r="L143" s="27">
        <f t="shared" si="14"/>
        <v>0</v>
      </c>
    </row>
    <row r="144" spans="1:12" x14ac:dyDescent="0.45">
      <c r="A144" s="294"/>
      <c r="B144" s="5" t="s">
        <v>10</v>
      </c>
      <c r="C144" s="2">
        <v>102</v>
      </c>
      <c r="D144" s="1">
        <v>0</v>
      </c>
      <c r="E144" s="1">
        <v>0</v>
      </c>
      <c r="F144" s="41">
        <f t="shared" si="11"/>
        <v>0</v>
      </c>
      <c r="G144" s="22">
        <f t="shared" si="12"/>
        <v>0</v>
      </c>
      <c r="H144" s="45" t="s">
        <v>12</v>
      </c>
      <c r="I144" s="42">
        <f t="shared" si="13"/>
        <v>0</v>
      </c>
      <c r="J144" s="30">
        <f t="shared" si="15"/>
        <v>0</v>
      </c>
      <c r="K144" s="216"/>
      <c r="L144" s="27">
        <f t="shared" si="14"/>
        <v>0</v>
      </c>
    </row>
    <row r="145" spans="1:12" x14ac:dyDescent="0.45">
      <c r="A145" s="294"/>
      <c r="B145" s="5" t="s">
        <v>10</v>
      </c>
      <c r="C145" s="2">
        <v>103</v>
      </c>
      <c r="D145" s="1">
        <v>0</v>
      </c>
      <c r="E145" s="1">
        <v>0</v>
      </c>
      <c r="F145" s="41">
        <f t="shared" si="11"/>
        <v>0</v>
      </c>
      <c r="G145" s="22">
        <f t="shared" si="12"/>
        <v>0</v>
      </c>
      <c r="H145" s="45" t="s">
        <v>12</v>
      </c>
      <c r="I145" s="42">
        <f t="shared" si="13"/>
        <v>0</v>
      </c>
      <c r="J145" s="30">
        <f t="shared" si="15"/>
        <v>0</v>
      </c>
      <c r="K145" s="216"/>
      <c r="L145" s="27">
        <f t="shared" si="14"/>
        <v>0</v>
      </c>
    </row>
    <row r="146" spans="1:12" x14ac:dyDescent="0.45">
      <c r="A146" s="294"/>
      <c r="B146" s="5" t="s">
        <v>10</v>
      </c>
      <c r="C146" s="2">
        <v>104</v>
      </c>
      <c r="D146" s="1">
        <v>0</v>
      </c>
      <c r="E146" s="1">
        <v>0</v>
      </c>
      <c r="F146" s="41">
        <f t="shared" si="11"/>
        <v>0</v>
      </c>
      <c r="G146" s="22">
        <f t="shared" si="12"/>
        <v>0</v>
      </c>
      <c r="H146" s="45" t="s">
        <v>12</v>
      </c>
      <c r="I146" s="42">
        <f t="shared" si="13"/>
        <v>0</v>
      </c>
      <c r="J146" s="30">
        <f t="shared" si="15"/>
        <v>0</v>
      </c>
      <c r="K146" s="216"/>
      <c r="L146" s="27">
        <f t="shared" si="14"/>
        <v>0</v>
      </c>
    </row>
    <row r="147" spans="1:12" x14ac:dyDescent="0.45">
      <c r="A147" s="294"/>
      <c r="B147" s="5" t="s">
        <v>10</v>
      </c>
      <c r="C147" s="2">
        <v>201</v>
      </c>
      <c r="D147" s="1">
        <v>0</v>
      </c>
      <c r="E147" s="1">
        <v>0</v>
      </c>
      <c r="F147" s="41">
        <f t="shared" si="11"/>
        <v>0</v>
      </c>
      <c r="G147" s="22">
        <f t="shared" si="12"/>
        <v>0</v>
      </c>
      <c r="H147" s="45" t="s">
        <v>12</v>
      </c>
      <c r="I147" s="42">
        <f t="shared" si="13"/>
        <v>0</v>
      </c>
      <c r="J147" s="30">
        <f t="shared" si="15"/>
        <v>0</v>
      </c>
      <c r="K147" s="216"/>
      <c r="L147" s="27">
        <f t="shared" si="14"/>
        <v>0</v>
      </c>
    </row>
    <row r="148" spans="1:12" x14ac:dyDescent="0.45">
      <c r="A148" s="294"/>
      <c r="B148" s="5" t="s">
        <v>10</v>
      </c>
      <c r="C148" s="2">
        <v>202</v>
      </c>
      <c r="D148" s="1">
        <v>0</v>
      </c>
      <c r="E148" s="1">
        <v>0</v>
      </c>
      <c r="F148" s="41">
        <f t="shared" si="11"/>
        <v>0</v>
      </c>
      <c r="G148" s="22">
        <f t="shared" si="12"/>
        <v>0</v>
      </c>
      <c r="H148" s="45" t="s">
        <v>12</v>
      </c>
      <c r="I148" s="42">
        <f t="shared" si="13"/>
        <v>0</v>
      </c>
      <c r="J148" s="30">
        <f t="shared" si="15"/>
        <v>0</v>
      </c>
      <c r="K148" s="216"/>
      <c r="L148" s="27">
        <f>SUM(I148,J148,K148)</f>
        <v>0</v>
      </c>
    </row>
    <row r="149" spans="1:12" x14ac:dyDescent="0.45">
      <c r="A149" s="294"/>
      <c r="B149" s="5" t="s">
        <v>10</v>
      </c>
      <c r="C149" s="2">
        <v>203</v>
      </c>
      <c r="D149" s="1">
        <v>0</v>
      </c>
      <c r="E149" s="1">
        <v>0</v>
      </c>
      <c r="F149" s="41">
        <f t="shared" si="11"/>
        <v>0</v>
      </c>
      <c r="G149" s="22">
        <f t="shared" si="12"/>
        <v>0</v>
      </c>
      <c r="H149" s="45" t="s">
        <v>12</v>
      </c>
      <c r="I149" s="42">
        <f t="shared" si="13"/>
        <v>0</v>
      </c>
      <c r="J149" s="30">
        <f t="shared" si="15"/>
        <v>0</v>
      </c>
      <c r="K149" s="216"/>
      <c r="L149" s="27">
        <f t="shared" si="14"/>
        <v>0</v>
      </c>
    </row>
    <row r="150" spans="1:12" x14ac:dyDescent="0.45">
      <c r="A150" s="294"/>
      <c r="B150" s="5" t="s">
        <v>10</v>
      </c>
      <c r="C150" s="2">
        <v>204</v>
      </c>
      <c r="D150" s="1">
        <v>0</v>
      </c>
      <c r="E150" s="1">
        <v>0</v>
      </c>
      <c r="F150" s="41">
        <f t="shared" si="11"/>
        <v>0</v>
      </c>
      <c r="G150" s="22">
        <f t="shared" si="12"/>
        <v>0</v>
      </c>
      <c r="H150" s="45" t="s">
        <v>12</v>
      </c>
      <c r="I150" s="42">
        <f t="shared" si="13"/>
        <v>0</v>
      </c>
      <c r="J150" s="30">
        <f t="shared" si="15"/>
        <v>0</v>
      </c>
      <c r="K150" s="216"/>
      <c r="L150" s="27">
        <f t="shared" si="14"/>
        <v>0</v>
      </c>
    </row>
    <row r="151" spans="1:12" x14ac:dyDescent="0.45">
      <c r="A151" s="294"/>
      <c r="B151" s="5" t="s">
        <v>10</v>
      </c>
      <c r="C151" s="2">
        <v>301</v>
      </c>
      <c r="D151" s="1">
        <v>0</v>
      </c>
      <c r="E151" s="1">
        <v>0</v>
      </c>
      <c r="F151" s="41">
        <f t="shared" si="11"/>
        <v>0</v>
      </c>
      <c r="G151" s="22">
        <f t="shared" si="12"/>
        <v>0</v>
      </c>
      <c r="H151" s="45" t="s">
        <v>12</v>
      </c>
      <c r="I151" s="42">
        <f t="shared" si="13"/>
        <v>0</v>
      </c>
      <c r="J151" s="30">
        <f t="shared" si="15"/>
        <v>0</v>
      </c>
      <c r="K151" s="216"/>
      <c r="L151" s="27">
        <f t="shared" si="14"/>
        <v>0</v>
      </c>
    </row>
    <row r="152" spans="1:12" x14ac:dyDescent="0.45">
      <c r="A152" s="294"/>
      <c r="B152" s="5" t="s">
        <v>10</v>
      </c>
      <c r="C152" s="2">
        <v>302</v>
      </c>
      <c r="D152" s="1">
        <v>0</v>
      </c>
      <c r="E152" s="1">
        <v>0</v>
      </c>
      <c r="F152" s="41">
        <f t="shared" si="11"/>
        <v>0</v>
      </c>
      <c r="G152" s="22">
        <f t="shared" si="12"/>
        <v>0</v>
      </c>
      <c r="H152" s="45" t="s">
        <v>12</v>
      </c>
      <c r="I152" s="42">
        <f t="shared" si="13"/>
        <v>0</v>
      </c>
      <c r="J152" s="30">
        <f t="shared" si="15"/>
        <v>0</v>
      </c>
      <c r="K152" s="216"/>
      <c r="L152" s="27">
        <f t="shared" si="14"/>
        <v>0</v>
      </c>
    </row>
    <row r="153" spans="1:12" x14ac:dyDescent="0.45">
      <c r="A153" s="294"/>
      <c r="B153" s="5" t="s">
        <v>10</v>
      </c>
      <c r="C153" s="2">
        <v>303</v>
      </c>
      <c r="D153" s="1">
        <v>0</v>
      </c>
      <c r="E153" s="1">
        <v>0</v>
      </c>
      <c r="F153" s="41">
        <f t="shared" si="11"/>
        <v>0</v>
      </c>
      <c r="G153" s="22">
        <f t="shared" si="12"/>
        <v>0</v>
      </c>
      <c r="H153" s="45" t="s">
        <v>12</v>
      </c>
      <c r="I153" s="42">
        <f t="shared" si="13"/>
        <v>0</v>
      </c>
      <c r="J153" s="30">
        <f t="shared" si="15"/>
        <v>0</v>
      </c>
      <c r="K153" s="216"/>
      <c r="L153" s="27">
        <f>SUM(I153,J153,K153)</f>
        <v>0</v>
      </c>
    </row>
    <row r="154" spans="1:12" x14ac:dyDescent="0.45">
      <c r="A154" s="294"/>
      <c r="B154" s="5" t="s">
        <v>10</v>
      </c>
      <c r="C154" s="2">
        <v>304</v>
      </c>
      <c r="D154" s="1">
        <v>0</v>
      </c>
      <c r="E154" s="1">
        <v>0</v>
      </c>
      <c r="F154" s="41">
        <f t="shared" si="11"/>
        <v>0</v>
      </c>
      <c r="G154" s="22">
        <f t="shared" si="12"/>
        <v>0</v>
      </c>
      <c r="H154" s="45" t="s">
        <v>12</v>
      </c>
      <c r="I154" s="42">
        <f t="shared" si="13"/>
        <v>0</v>
      </c>
      <c r="J154" s="30">
        <f t="shared" si="15"/>
        <v>0</v>
      </c>
      <c r="K154" s="216"/>
      <c r="L154" s="27">
        <f t="shared" si="14"/>
        <v>0</v>
      </c>
    </row>
    <row r="155" spans="1:12" x14ac:dyDescent="0.45">
      <c r="A155" s="294"/>
      <c r="B155" s="5" t="s">
        <v>10</v>
      </c>
      <c r="C155" s="2">
        <v>401</v>
      </c>
      <c r="D155" s="1">
        <v>0</v>
      </c>
      <c r="E155" s="1">
        <v>0</v>
      </c>
      <c r="F155" s="41">
        <f t="shared" si="11"/>
        <v>0</v>
      </c>
      <c r="G155" s="22">
        <f t="shared" si="12"/>
        <v>0</v>
      </c>
      <c r="H155" s="45" t="s">
        <v>12</v>
      </c>
      <c r="I155" s="42">
        <f t="shared" si="13"/>
        <v>0</v>
      </c>
      <c r="J155" s="30">
        <f t="shared" si="15"/>
        <v>0</v>
      </c>
      <c r="K155" s="216"/>
      <c r="L155" s="27">
        <f t="shared" si="14"/>
        <v>0</v>
      </c>
    </row>
    <row r="156" spans="1:12" x14ac:dyDescent="0.45">
      <c r="A156" s="294"/>
      <c r="B156" s="5" t="s">
        <v>10</v>
      </c>
      <c r="C156" s="2">
        <v>402</v>
      </c>
      <c r="D156" s="1">
        <v>0</v>
      </c>
      <c r="E156" s="1">
        <v>0</v>
      </c>
      <c r="F156" s="41">
        <f t="shared" si="11"/>
        <v>0</v>
      </c>
      <c r="G156" s="22">
        <f t="shared" si="12"/>
        <v>0</v>
      </c>
      <c r="H156" s="45" t="s">
        <v>12</v>
      </c>
      <c r="I156" s="42">
        <f t="shared" si="13"/>
        <v>0</v>
      </c>
      <c r="J156" s="30">
        <f t="shared" si="15"/>
        <v>0</v>
      </c>
      <c r="K156" s="216"/>
      <c r="L156" s="27">
        <f t="shared" si="14"/>
        <v>0</v>
      </c>
    </row>
    <row r="157" spans="1:12" x14ac:dyDescent="0.45">
      <c r="A157" s="294"/>
      <c r="B157" s="5" t="s">
        <v>10</v>
      </c>
      <c r="C157" s="2">
        <v>403</v>
      </c>
      <c r="D157" s="1">
        <v>0</v>
      </c>
      <c r="E157" s="1">
        <v>0</v>
      </c>
      <c r="F157" s="41">
        <f t="shared" si="11"/>
        <v>0</v>
      </c>
      <c r="G157" s="22">
        <f t="shared" si="12"/>
        <v>0</v>
      </c>
      <c r="H157" s="45" t="s">
        <v>12</v>
      </c>
      <c r="I157" s="42">
        <f t="shared" si="13"/>
        <v>0</v>
      </c>
      <c r="J157" s="30">
        <f t="shared" si="15"/>
        <v>0</v>
      </c>
      <c r="K157" s="216"/>
      <c r="L157" s="27">
        <f t="shared" si="14"/>
        <v>0</v>
      </c>
    </row>
    <row r="158" spans="1:12" x14ac:dyDescent="0.45">
      <c r="A158" s="294"/>
      <c r="B158" s="5" t="s">
        <v>10</v>
      </c>
      <c r="C158" s="2">
        <v>404</v>
      </c>
      <c r="D158" s="1">
        <v>0</v>
      </c>
      <c r="E158" s="1">
        <v>0</v>
      </c>
      <c r="F158" s="41">
        <f t="shared" si="11"/>
        <v>0</v>
      </c>
      <c r="G158" s="22">
        <f t="shared" si="12"/>
        <v>0</v>
      </c>
      <c r="H158" s="45" t="s">
        <v>12</v>
      </c>
      <c r="I158" s="42">
        <f t="shared" si="13"/>
        <v>0</v>
      </c>
      <c r="J158" s="30">
        <f t="shared" si="15"/>
        <v>0</v>
      </c>
      <c r="K158" s="216"/>
      <c r="L158" s="27">
        <f>SUM(I158,J158,K158)</f>
        <v>0</v>
      </c>
    </row>
    <row r="159" spans="1:12" x14ac:dyDescent="0.45">
      <c r="A159" s="294"/>
      <c r="B159" s="5" t="s">
        <v>10</v>
      </c>
      <c r="C159" s="2">
        <v>501</v>
      </c>
      <c r="D159" s="1">
        <v>0</v>
      </c>
      <c r="E159" s="1">
        <v>0</v>
      </c>
      <c r="F159" s="41">
        <f>(E159-D159)*0.01</f>
        <v>0</v>
      </c>
      <c r="G159" s="22">
        <f t="shared" si="12"/>
        <v>0</v>
      </c>
      <c r="H159" s="45" t="s">
        <v>12</v>
      </c>
      <c r="I159" s="42">
        <f t="shared" si="13"/>
        <v>0</v>
      </c>
      <c r="J159" s="30">
        <f t="shared" si="15"/>
        <v>0</v>
      </c>
      <c r="K159" s="216"/>
      <c r="L159" s="27">
        <f>SUM(I159,J159,K159)</f>
        <v>0</v>
      </c>
    </row>
    <row r="160" spans="1:12" x14ac:dyDescent="0.45">
      <c r="A160" s="294"/>
      <c r="B160" s="5" t="s">
        <v>10</v>
      </c>
      <c r="C160" s="2">
        <v>502</v>
      </c>
      <c r="D160" s="1">
        <v>0</v>
      </c>
      <c r="E160" s="1">
        <v>0</v>
      </c>
      <c r="F160" s="41">
        <f t="shared" si="11"/>
        <v>0</v>
      </c>
      <c r="G160" s="22">
        <f t="shared" si="12"/>
        <v>0</v>
      </c>
      <c r="H160" s="45" t="s">
        <v>12</v>
      </c>
      <c r="I160" s="42">
        <f t="shared" si="13"/>
        <v>0</v>
      </c>
      <c r="J160" s="30">
        <f t="shared" si="15"/>
        <v>0</v>
      </c>
      <c r="K160" s="216"/>
      <c r="L160" s="27">
        <f t="shared" si="14"/>
        <v>0</v>
      </c>
    </row>
    <row r="161" spans="1:12" x14ac:dyDescent="0.45">
      <c r="A161" s="294"/>
      <c r="B161" s="5" t="s">
        <v>10</v>
      </c>
      <c r="C161" s="2">
        <v>503</v>
      </c>
      <c r="D161" s="1">
        <v>0</v>
      </c>
      <c r="E161" s="1">
        <v>0</v>
      </c>
      <c r="F161" s="41">
        <f t="shared" si="11"/>
        <v>0</v>
      </c>
      <c r="G161" s="22">
        <f t="shared" si="12"/>
        <v>0</v>
      </c>
      <c r="H161" s="45" t="s">
        <v>12</v>
      </c>
      <c r="I161" s="42">
        <f t="shared" si="13"/>
        <v>0</v>
      </c>
      <c r="J161" s="30">
        <f t="shared" si="15"/>
        <v>0</v>
      </c>
      <c r="K161" s="216"/>
      <c r="L161" s="27">
        <f t="shared" si="14"/>
        <v>0</v>
      </c>
    </row>
    <row r="162" spans="1:12" x14ac:dyDescent="0.45">
      <c r="A162" s="294"/>
      <c r="B162" s="5" t="s">
        <v>10</v>
      </c>
      <c r="C162" s="2">
        <v>504</v>
      </c>
      <c r="D162" s="1">
        <v>0</v>
      </c>
      <c r="E162" s="1">
        <v>0</v>
      </c>
      <c r="F162" s="41">
        <f t="shared" si="11"/>
        <v>0</v>
      </c>
      <c r="G162" s="22">
        <f t="shared" si="12"/>
        <v>0</v>
      </c>
      <c r="H162" s="45" t="s">
        <v>12</v>
      </c>
      <c r="I162" s="42">
        <f t="shared" si="13"/>
        <v>0</v>
      </c>
      <c r="J162" s="30">
        <f t="shared" si="15"/>
        <v>0</v>
      </c>
      <c r="K162" s="216"/>
      <c r="L162" s="27">
        <f t="shared" si="14"/>
        <v>0</v>
      </c>
    </row>
    <row r="163" spans="1:12" x14ac:dyDescent="0.45">
      <c r="A163" s="293"/>
      <c r="B163" s="5" t="s">
        <v>11</v>
      </c>
      <c r="C163" s="2">
        <v>101</v>
      </c>
      <c r="D163" s="1">
        <v>0</v>
      </c>
      <c r="E163" s="1">
        <v>0</v>
      </c>
      <c r="F163" s="41">
        <f t="shared" si="11"/>
        <v>0</v>
      </c>
      <c r="G163" s="22">
        <f t="shared" si="12"/>
        <v>0</v>
      </c>
      <c r="H163" s="45" t="s">
        <v>12</v>
      </c>
      <c r="I163" s="42">
        <f t="shared" si="13"/>
        <v>0</v>
      </c>
      <c r="J163" s="30">
        <f t="shared" si="15"/>
        <v>0</v>
      </c>
      <c r="K163" s="216"/>
      <c r="L163" s="27">
        <f t="shared" si="14"/>
        <v>0</v>
      </c>
    </row>
    <row r="164" spans="1:12" x14ac:dyDescent="0.45">
      <c r="A164" s="293"/>
      <c r="B164" s="5" t="s">
        <v>11</v>
      </c>
      <c r="C164" s="2">
        <v>102</v>
      </c>
      <c r="D164" s="1">
        <v>0</v>
      </c>
      <c r="E164" s="1">
        <v>0</v>
      </c>
      <c r="F164" s="41">
        <f t="shared" si="11"/>
        <v>0</v>
      </c>
      <c r="G164" s="22">
        <f t="shared" si="12"/>
        <v>0</v>
      </c>
      <c r="H164" s="45" t="s">
        <v>12</v>
      </c>
      <c r="I164" s="42">
        <f t="shared" si="13"/>
        <v>0</v>
      </c>
      <c r="J164" s="30">
        <f t="shared" si="15"/>
        <v>0</v>
      </c>
      <c r="K164" s="216"/>
      <c r="L164" s="27">
        <f t="shared" si="14"/>
        <v>0</v>
      </c>
    </row>
    <row r="165" spans="1:12" x14ac:dyDescent="0.45">
      <c r="A165" s="293"/>
      <c r="B165" s="5" t="s">
        <v>11</v>
      </c>
      <c r="C165" s="2">
        <v>103</v>
      </c>
      <c r="D165" s="1">
        <v>0</v>
      </c>
      <c r="E165" s="1">
        <v>0</v>
      </c>
      <c r="F165" s="41">
        <f t="shared" si="11"/>
        <v>0</v>
      </c>
      <c r="G165" s="22">
        <f t="shared" si="12"/>
        <v>0</v>
      </c>
      <c r="H165" s="45" t="s">
        <v>12</v>
      </c>
      <c r="I165" s="42">
        <f t="shared" si="13"/>
        <v>0</v>
      </c>
      <c r="J165" s="30">
        <f t="shared" si="15"/>
        <v>0</v>
      </c>
      <c r="K165" s="216"/>
      <c r="L165" s="27">
        <f t="shared" si="14"/>
        <v>0</v>
      </c>
    </row>
    <row r="166" spans="1:12" x14ac:dyDescent="0.45">
      <c r="A166" s="293"/>
      <c r="B166" s="5" t="s">
        <v>11</v>
      </c>
      <c r="C166" s="2">
        <v>104</v>
      </c>
      <c r="D166" s="1">
        <v>0</v>
      </c>
      <c r="E166" s="1">
        <v>0</v>
      </c>
      <c r="F166" s="41">
        <f t="shared" si="11"/>
        <v>0</v>
      </c>
      <c r="G166" s="22">
        <f t="shared" si="12"/>
        <v>0</v>
      </c>
      <c r="H166" s="45" t="s">
        <v>12</v>
      </c>
      <c r="I166" s="42">
        <f t="shared" si="13"/>
        <v>0</v>
      </c>
      <c r="J166" s="30">
        <f t="shared" si="15"/>
        <v>0</v>
      </c>
      <c r="K166" s="216"/>
      <c r="L166" s="27">
        <f t="shared" si="14"/>
        <v>0</v>
      </c>
    </row>
    <row r="167" spans="1:12" x14ac:dyDescent="0.45">
      <c r="A167" s="293"/>
      <c r="B167" s="5" t="s">
        <v>11</v>
      </c>
      <c r="C167" s="2">
        <v>201</v>
      </c>
      <c r="D167" s="1">
        <v>0</v>
      </c>
      <c r="E167" s="1">
        <v>0</v>
      </c>
      <c r="F167" s="41">
        <f t="shared" si="11"/>
        <v>0</v>
      </c>
      <c r="G167" s="22">
        <f t="shared" si="12"/>
        <v>0</v>
      </c>
      <c r="H167" s="45" t="s">
        <v>12</v>
      </c>
      <c r="I167" s="42">
        <f t="shared" si="13"/>
        <v>0</v>
      </c>
      <c r="J167" s="30">
        <f t="shared" si="15"/>
        <v>0</v>
      </c>
      <c r="K167" s="216"/>
      <c r="L167" s="27">
        <f t="shared" si="14"/>
        <v>0</v>
      </c>
    </row>
    <row r="168" spans="1:12" x14ac:dyDescent="0.45">
      <c r="A168" s="293"/>
      <c r="B168" s="5" t="s">
        <v>11</v>
      </c>
      <c r="C168" s="2">
        <v>202</v>
      </c>
      <c r="D168" s="1">
        <v>0</v>
      </c>
      <c r="E168" s="1">
        <v>0</v>
      </c>
      <c r="F168" s="41">
        <f t="shared" si="11"/>
        <v>0</v>
      </c>
      <c r="G168" s="22">
        <f t="shared" si="12"/>
        <v>0</v>
      </c>
      <c r="H168" s="45" t="s">
        <v>12</v>
      </c>
      <c r="I168" s="42">
        <f t="shared" si="13"/>
        <v>0</v>
      </c>
      <c r="J168" s="30">
        <f t="shared" si="15"/>
        <v>0</v>
      </c>
      <c r="K168" s="216"/>
      <c r="L168" s="27">
        <f t="shared" si="14"/>
        <v>0</v>
      </c>
    </row>
    <row r="169" spans="1:12" x14ac:dyDescent="0.45">
      <c r="A169" s="293"/>
      <c r="B169" s="5" t="s">
        <v>11</v>
      </c>
      <c r="C169" s="2">
        <v>203</v>
      </c>
      <c r="D169" s="1">
        <v>0</v>
      </c>
      <c r="E169" s="1">
        <v>0</v>
      </c>
      <c r="F169" s="41">
        <f t="shared" si="11"/>
        <v>0</v>
      </c>
      <c r="G169" s="22">
        <f t="shared" si="12"/>
        <v>0</v>
      </c>
      <c r="H169" s="45" t="s">
        <v>12</v>
      </c>
      <c r="I169" s="42">
        <f t="shared" si="13"/>
        <v>0</v>
      </c>
      <c r="J169" s="30">
        <f t="shared" si="15"/>
        <v>0</v>
      </c>
      <c r="K169" s="216"/>
      <c r="L169" s="27">
        <f t="shared" si="14"/>
        <v>0</v>
      </c>
    </row>
    <row r="170" spans="1:12" x14ac:dyDescent="0.45">
      <c r="A170" s="293"/>
      <c r="B170" s="5" t="s">
        <v>11</v>
      </c>
      <c r="C170" s="2">
        <v>204</v>
      </c>
      <c r="D170" s="1">
        <v>0</v>
      </c>
      <c r="E170" s="1">
        <v>0</v>
      </c>
      <c r="F170" s="41">
        <f t="shared" si="11"/>
        <v>0</v>
      </c>
      <c r="G170" s="22">
        <f t="shared" si="12"/>
        <v>0</v>
      </c>
      <c r="H170" s="45" t="s">
        <v>12</v>
      </c>
      <c r="I170" s="42">
        <f t="shared" si="13"/>
        <v>0</v>
      </c>
      <c r="J170" s="30">
        <f t="shared" si="15"/>
        <v>0</v>
      </c>
      <c r="K170" s="216"/>
      <c r="L170" s="27">
        <f t="shared" si="14"/>
        <v>0</v>
      </c>
    </row>
    <row r="171" spans="1:12" x14ac:dyDescent="0.45">
      <c r="A171" s="293"/>
      <c r="B171" s="5" t="s">
        <v>11</v>
      </c>
      <c r="C171" s="2">
        <v>301</v>
      </c>
      <c r="D171" s="1">
        <v>0</v>
      </c>
      <c r="E171" s="1">
        <v>0</v>
      </c>
      <c r="F171" s="41">
        <f t="shared" si="11"/>
        <v>0</v>
      </c>
      <c r="G171" s="22">
        <f t="shared" si="12"/>
        <v>0</v>
      </c>
      <c r="H171" s="45" t="s">
        <v>12</v>
      </c>
      <c r="I171" s="42">
        <f t="shared" si="13"/>
        <v>0</v>
      </c>
      <c r="J171" s="30">
        <f t="shared" si="15"/>
        <v>0</v>
      </c>
      <c r="K171" s="216"/>
      <c r="L171" s="27">
        <f t="shared" si="14"/>
        <v>0</v>
      </c>
    </row>
    <row r="172" spans="1:12" x14ac:dyDescent="0.45">
      <c r="A172" s="293"/>
      <c r="B172" s="5" t="s">
        <v>11</v>
      </c>
      <c r="C172" s="2">
        <v>302</v>
      </c>
      <c r="D172" s="1">
        <v>0</v>
      </c>
      <c r="E172" s="1">
        <v>0</v>
      </c>
      <c r="F172" s="41">
        <f t="shared" si="11"/>
        <v>0</v>
      </c>
      <c r="G172" s="22">
        <f t="shared" si="12"/>
        <v>0</v>
      </c>
      <c r="H172" s="45" t="s">
        <v>12</v>
      </c>
      <c r="I172" s="42">
        <f t="shared" si="13"/>
        <v>0</v>
      </c>
      <c r="J172" s="30">
        <f t="shared" si="15"/>
        <v>0</v>
      </c>
      <c r="K172" s="216"/>
      <c r="L172" s="27">
        <f t="shared" si="14"/>
        <v>0</v>
      </c>
    </row>
    <row r="173" spans="1:12" x14ac:dyDescent="0.45">
      <c r="A173" s="293"/>
      <c r="B173" s="5" t="s">
        <v>11</v>
      </c>
      <c r="C173" s="2">
        <v>303</v>
      </c>
      <c r="D173" s="1">
        <v>0</v>
      </c>
      <c r="E173" s="1">
        <v>0</v>
      </c>
      <c r="F173" s="41">
        <f t="shared" si="11"/>
        <v>0</v>
      </c>
      <c r="G173" s="22">
        <f t="shared" si="12"/>
        <v>0</v>
      </c>
      <c r="H173" s="45" t="s">
        <v>12</v>
      </c>
      <c r="I173" s="42">
        <f t="shared" si="13"/>
        <v>0</v>
      </c>
      <c r="J173" s="30">
        <f t="shared" si="15"/>
        <v>0</v>
      </c>
      <c r="K173" s="216"/>
      <c r="L173" s="27">
        <f t="shared" si="14"/>
        <v>0</v>
      </c>
    </row>
    <row r="174" spans="1:12" x14ac:dyDescent="0.45">
      <c r="A174" s="293"/>
      <c r="B174" s="5" t="s">
        <v>11</v>
      </c>
      <c r="C174" s="2">
        <v>304</v>
      </c>
      <c r="D174" s="1">
        <v>0</v>
      </c>
      <c r="E174" s="1">
        <v>0</v>
      </c>
      <c r="F174" s="41">
        <f t="shared" si="11"/>
        <v>0</v>
      </c>
      <c r="G174" s="22">
        <f t="shared" si="12"/>
        <v>0</v>
      </c>
      <c r="H174" s="45" t="s">
        <v>12</v>
      </c>
      <c r="I174" s="42">
        <f t="shared" si="13"/>
        <v>0</v>
      </c>
      <c r="J174" s="30">
        <f t="shared" si="15"/>
        <v>0</v>
      </c>
      <c r="K174" s="216"/>
      <c r="L174" s="27">
        <f t="shared" si="14"/>
        <v>0</v>
      </c>
    </row>
    <row r="175" spans="1:12" x14ac:dyDescent="0.45">
      <c r="A175" s="293"/>
      <c r="B175" s="5" t="s">
        <v>11</v>
      </c>
      <c r="C175" s="2">
        <v>401</v>
      </c>
      <c r="D175" s="1">
        <v>0</v>
      </c>
      <c r="E175" s="1">
        <v>0</v>
      </c>
      <c r="F175" s="41">
        <f t="shared" si="11"/>
        <v>0</v>
      </c>
      <c r="G175" s="22">
        <f t="shared" si="12"/>
        <v>0</v>
      </c>
      <c r="H175" s="45" t="s">
        <v>12</v>
      </c>
      <c r="I175" s="42">
        <f t="shared" si="13"/>
        <v>0</v>
      </c>
      <c r="J175" s="30">
        <f t="shared" si="15"/>
        <v>0</v>
      </c>
      <c r="K175" s="216"/>
      <c r="L175" s="27">
        <f t="shared" si="14"/>
        <v>0</v>
      </c>
    </row>
    <row r="176" spans="1:12" x14ac:dyDescent="0.45">
      <c r="A176" s="293"/>
      <c r="B176" s="5" t="s">
        <v>11</v>
      </c>
      <c r="C176" s="2">
        <v>402</v>
      </c>
      <c r="D176" s="1">
        <v>0</v>
      </c>
      <c r="E176" s="1">
        <v>0</v>
      </c>
      <c r="F176" s="41">
        <f t="shared" si="11"/>
        <v>0</v>
      </c>
      <c r="G176" s="22">
        <f t="shared" si="12"/>
        <v>0</v>
      </c>
      <c r="H176" s="45" t="s">
        <v>12</v>
      </c>
      <c r="I176" s="42">
        <f t="shared" si="13"/>
        <v>0</v>
      </c>
      <c r="J176" s="30">
        <f t="shared" si="15"/>
        <v>0</v>
      </c>
      <c r="K176" s="216"/>
      <c r="L176" s="27">
        <f t="shared" si="14"/>
        <v>0</v>
      </c>
    </row>
    <row r="177" spans="1:12" x14ac:dyDescent="0.45">
      <c r="A177" s="293"/>
      <c r="B177" s="5" t="s">
        <v>11</v>
      </c>
      <c r="C177" s="2">
        <v>403</v>
      </c>
      <c r="D177" s="1">
        <v>0</v>
      </c>
      <c r="E177" s="1">
        <v>0</v>
      </c>
      <c r="F177" s="41">
        <f t="shared" si="11"/>
        <v>0</v>
      </c>
      <c r="G177" s="22">
        <f t="shared" si="12"/>
        <v>0</v>
      </c>
      <c r="H177" s="45" t="s">
        <v>12</v>
      </c>
      <c r="I177" s="42">
        <f t="shared" si="13"/>
        <v>0</v>
      </c>
      <c r="J177" s="30">
        <f t="shared" si="15"/>
        <v>0</v>
      </c>
      <c r="K177" s="216"/>
      <c r="L177" s="27">
        <f t="shared" si="14"/>
        <v>0</v>
      </c>
    </row>
    <row r="178" spans="1:12" x14ac:dyDescent="0.45">
      <c r="A178" s="293"/>
      <c r="B178" s="5" t="s">
        <v>11</v>
      </c>
      <c r="C178" s="2">
        <v>404</v>
      </c>
      <c r="D178" s="1">
        <v>0</v>
      </c>
      <c r="E178" s="1">
        <v>0</v>
      </c>
      <c r="F178" s="41">
        <f t="shared" si="11"/>
        <v>0</v>
      </c>
      <c r="G178" s="22">
        <f t="shared" si="12"/>
        <v>0</v>
      </c>
      <c r="H178" s="45" t="s">
        <v>12</v>
      </c>
      <c r="I178" s="42">
        <f t="shared" si="13"/>
        <v>0</v>
      </c>
      <c r="J178" s="30">
        <f t="shared" si="15"/>
        <v>0</v>
      </c>
      <c r="K178" s="216"/>
      <c r="L178" s="27">
        <f t="shared" si="14"/>
        <v>0</v>
      </c>
    </row>
    <row r="179" spans="1:12" x14ac:dyDescent="0.45">
      <c r="A179" s="293"/>
      <c r="B179" s="5" t="s">
        <v>11</v>
      </c>
      <c r="C179" s="2">
        <v>501</v>
      </c>
      <c r="D179" s="1">
        <v>0</v>
      </c>
      <c r="E179" s="1">
        <v>0</v>
      </c>
      <c r="F179" s="41">
        <f t="shared" si="11"/>
        <v>0</v>
      </c>
      <c r="G179" s="22">
        <f t="shared" si="12"/>
        <v>0</v>
      </c>
      <c r="H179" s="45" t="s">
        <v>12</v>
      </c>
      <c r="I179" s="42">
        <f t="shared" si="13"/>
        <v>0</v>
      </c>
      <c r="J179" s="30">
        <f t="shared" si="15"/>
        <v>0</v>
      </c>
      <c r="K179" s="216"/>
      <c r="L179" s="27">
        <f t="shared" si="14"/>
        <v>0</v>
      </c>
    </row>
    <row r="180" spans="1:12" x14ac:dyDescent="0.45">
      <c r="A180" s="293"/>
      <c r="B180" s="5" t="s">
        <v>11</v>
      </c>
      <c r="C180" s="2">
        <v>502</v>
      </c>
      <c r="D180" s="1">
        <v>0</v>
      </c>
      <c r="E180" s="1">
        <v>0</v>
      </c>
      <c r="F180" s="41">
        <f t="shared" si="11"/>
        <v>0</v>
      </c>
      <c r="G180" s="22">
        <f>MMULT($I$1,1/$F$183)*F180</f>
        <v>0</v>
      </c>
      <c r="H180" s="45" t="s">
        <v>12</v>
      </c>
      <c r="I180" s="42">
        <f t="shared" si="13"/>
        <v>0</v>
      </c>
      <c r="J180" s="30">
        <f t="shared" si="15"/>
        <v>0</v>
      </c>
      <c r="K180" s="216"/>
      <c r="L180" s="27">
        <f t="shared" si="14"/>
        <v>0</v>
      </c>
    </row>
    <row r="181" spans="1:12" x14ac:dyDescent="0.45">
      <c r="A181" s="293"/>
      <c r="B181" s="5" t="s">
        <v>11</v>
      </c>
      <c r="C181" s="2">
        <v>503</v>
      </c>
      <c r="D181" s="1">
        <v>0</v>
      </c>
      <c r="E181" s="1">
        <v>0</v>
      </c>
      <c r="F181" s="41">
        <f t="shared" si="11"/>
        <v>0</v>
      </c>
      <c r="G181" s="22">
        <f>MMULT($I$1,1/$F$183)*F181</f>
        <v>0</v>
      </c>
      <c r="H181" s="45" t="s">
        <v>12</v>
      </c>
      <c r="I181" s="42">
        <f t="shared" si="13"/>
        <v>0</v>
      </c>
      <c r="J181" s="30">
        <f t="shared" si="15"/>
        <v>0</v>
      </c>
      <c r="K181" s="216"/>
      <c r="L181" s="27">
        <f t="shared" si="14"/>
        <v>0</v>
      </c>
    </row>
    <row r="182" spans="1:12" x14ac:dyDescent="0.45">
      <c r="A182" s="293"/>
      <c r="B182" s="5" t="s">
        <v>11</v>
      </c>
      <c r="C182" s="2">
        <v>504</v>
      </c>
      <c r="D182" s="1">
        <v>0</v>
      </c>
      <c r="E182" s="1">
        <v>0</v>
      </c>
      <c r="F182" s="41">
        <f t="shared" si="11"/>
        <v>0</v>
      </c>
      <c r="G182" s="22">
        <f t="shared" si="12"/>
        <v>0</v>
      </c>
      <c r="H182" s="45" t="s">
        <v>12</v>
      </c>
      <c r="I182" s="42">
        <f t="shared" si="13"/>
        <v>0</v>
      </c>
      <c r="J182" s="30">
        <f t="shared" si="15"/>
        <v>0</v>
      </c>
      <c r="K182" s="216"/>
      <c r="L182" s="27">
        <f t="shared" si="14"/>
        <v>0</v>
      </c>
    </row>
    <row r="183" spans="1:12" ht="15" customHeight="1" x14ac:dyDescent="0.45">
      <c r="F183" s="92">
        <f>SUM(F3:F182)</f>
        <v>-1.0000000000000001E-5</v>
      </c>
      <c r="G183" s="22">
        <f t="shared" si="12"/>
        <v>0</v>
      </c>
      <c r="H183" s="45" t="s">
        <v>12</v>
      </c>
      <c r="K183" s="165" t="s">
        <v>12</v>
      </c>
    </row>
    <row r="184" spans="1:12" ht="15" customHeight="1" x14ac:dyDescent="0.45">
      <c r="F184" t="s">
        <v>12</v>
      </c>
    </row>
    <row r="185" spans="1:12" ht="15" customHeight="1" x14ac:dyDescent="0.45"/>
    <row r="186" spans="1:12" ht="18" x14ac:dyDescent="0.55000000000000004">
      <c r="D186" s="295" t="s">
        <v>274</v>
      </c>
      <c r="E186" s="295"/>
      <c r="F186" s="295"/>
    </row>
    <row r="187" spans="1:12" ht="15" customHeight="1" x14ac:dyDescent="0.45">
      <c r="D187" s="54" t="s">
        <v>72</v>
      </c>
      <c r="E187" s="153" t="s">
        <v>275</v>
      </c>
      <c r="F187" s="54" t="s">
        <v>69</v>
      </c>
    </row>
    <row r="188" spans="1:12" ht="15" customHeight="1" x14ac:dyDescent="0.45">
      <c r="D188" s="46">
        <v>6244656</v>
      </c>
      <c r="E188" s="87">
        <v>0</v>
      </c>
      <c r="F188" s="93">
        <v>1</v>
      </c>
      <c r="G188" s="92">
        <f>MMULT(E188,1/F188)</f>
        <v>0</v>
      </c>
      <c r="H188" s="20"/>
    </row>
    <row r="189" spans="1:12" ht="15" customHeight="1" thickBot="1" x14ac:dyDescent="0.5">
      <c r="D189" s="46">
        <v>6244619</v>
      </c>
      <c r="E189" s="88">
        <v>0</v>
      </c>
      <c r="F189" s="94">
        <v>0.1</v>
      </c>
      <c r="G189" s="92">
        <f>MMULT(E189,1/F189)</f>
        <v>0</v>
      </c>
      <c r="H189" s="156"/>
    </row>
    <row r="190" spans="1:12" ht="15" customHeight="1" thickBot="1" x14ac:dyDescent="0.5">
      <c r="D190" s="6" t="s">
        <v>33</v>
      </c>
      <c r="E190" s="48">
        <f>SUM(E188:E189)</f>
        <v>0</v>
      </c>
      <c r="F190" s="95">
        <f>SUM(F188:F189)</f>
        <v>1.1000000000000001</v>
      </c>
      <c r="H190" s="61"/>
    </row>
    <row r="191" spans="1:12" ht="15" customHeight="1" x14ac:dyDescent="0.45">
      <c r="E191" s="6" t="s">
        <v>283</v>
      </c>
      <c r="H191" s="61"/>
    </row>
    <row r="192" spans="1:12" ht="15" customHeight="1" x14ac:dyDescent="0.45">
      <c r="D192" s="290" t="s">
        <v>69</v>
      </c>
      <c r="E192" s="290"/>
      <c r="F192" s="49">
        <f>SUM(F190)</f>
        <v>1.1000000000000001</v>
      </c>
      <c r="G192" s="160">
        <f>SUM(I192)</f>
        <v>0</v>
      </c>
      <c r="H192" s="159" t="s">
        <v>12</v>
      </c>
      <c r="I192" s="161" cm="1">
        <f t="array" ref="I192">MMULT(E190,1/F190)</f>
        <v>0</v>
      </c>
    </row>
    <row r="193" spans="4:8" ht="15" customHeight="1" x14ac:dyDescent="0.45">
      <c r="D193" s="291" t="s">
        <v>271</v>
      </c>
      <c r="E193" s="292"/>
      <c r="F193" s="49">
        <f>SUM(F183)</f>
        <v>-1.0000000000000001E-5</v>
      </c>
      <c r="G193" s="27">
        <f>MMULT(F193,G192)</f>
        <v>0</v>
      </c>
      <c r="H193" s="61"/>
    </row>
    <row r="194" spans="4:8" ht="15" customHeight="1" thickBot="1" x14ac:dyDescent="0.5">
      <c r="D194" s="291" t="s">
        <v>270</v>
      </c>
      <c r="E194" s="292"/>
      <c r="F194" s="49">
        <f>SUM(F192,-F193)</f>
        <v>1.1000100000000002</v>
      </c>
      <c r="G194" s="162">
        <f>MMULT(F194,G192)</f>
        <v>0</v>
      </c>
      <c r="H194" s="61"/>
    </row>
    <row r="195" spans="4:8" ht="15" customHeight="1" thickBot="1" x14ac:dyDescent="0.5">
      <c r="F195" s="7"/>
      <c r="G195" s="48">
        <f>SUM(G193:G194)</f>
        <v>0</v>
      </c>
    </row>
    <row r="196" spans="4:8" ht="15" customHeight="1" x14ac:dyDescent="0.45">
      <c r="F196" s="7"/>
    </row>
    <row r="197" spans="4:8" ht="15" customHeight="1" x14ac:dyDescent="0.45"/>
    <row r="198" spans="4:8" ht="15" customHeight="1" x14ac:dyDescent="0.45">
      <c r="D198" t="s">
        <v>70</v>
      </c>
      <c r="F198" s="20">
        <f>MAX(F3:F182)</f>
        <v>0</v>
      </c>
      <c r="G198" s="20">
        <f>MAX(I3:I182)</f>
        <v>0</v>
      </c>
    </row>
    <row r="199" spans="4:8" ht="15" customHeight="1" x14ac:dyDescent="0.45">
      <c r="D199" t="s">
        <v>71</v>
      </c>
      <c r="F199" s="20">
        <f>MIN(F3:F182)</f>
        <v>-1.0000000000000001E-5</v>
      </c>
      <c r="G199" s="20">
        <f>MIN(I3:I182)</f>
        <v>0</v>
      </c>
    </row>
    <row r="200" spans="4:8" ht="15" customHeight="1" x14ac:dyDescent="0.45">
      <c r="D200" t="s">
        <v>265</v>
      </c>
      <c r="F200" s="92">
        <f>AVERAGE(F3:F182)</f>
        <v>-5.5555555555555561E-8</v>
      </c>
      <c r="G200" s="92">
        <f>AVERAGE(G3:G182)</f>
        <v>0</v>
      </c>
    </row>
    <row r="201" spans="4:8" ht="15" customHeight="1" x14ac:dyDescent="0.45">
      <c r="D201" t="s">
        <v>273</v>
      </c>
      <c r="F201" s="92">
        <f>AVERAGE(F199,F198)</f>
        <v>-5.0000000000000004E-6</v>
      </c>
      <c r="G201" t="s">
        <v>12</v>
      </c>
    </row>
    <row r="202" spans="4:8" ht="15.75" customHeight="1" x14ac:dyDescent="0.45">
      <c r="D202" t="s">
        <v>12</v>
      </c>
      <c r="E202" t="s">
        <v>12</v>
      </c>
      <c r="F202" s="7"/>
    </row>
    <row r="203" spans="4:8" ht="15" customHeight="1" x14ac:dyDescent="0.45"/>
    <row r="204" spans="4:8" ht="15" customHeight="1" x14ac:dyDescent="0.45"/>
    <row r="205" spans="4:8" ht="15" customHeight="1" x14ac:dyDescent="0.45"/>
    <row r="206" spans="4:8" ht="15" customHeight="1" x14ac:dyDescent="0.45"/>
    <row r="207" spans="4:8" ht="15" customHeight="1" x14ac:dyDescent="0.45"/>
    <row r="208" spans="4:8" ht="15" customHeight="1" x14ac:dyDescent="0.45"/>
    <row r="209" ht="15" customHeight="1" x14ac:dyDescent="0.45"/>
    <row r="210" ht="15" customHeight="1" x14ac:dyDescent="0.45"/>
    <row r="211" ht="15" customHeight="1" x14ac:dyDescent="0.45"/>
    <row r="212" ht="15" customHeight="1" x14ac:dyDescent="0.45"/>
    <row r="213" ht="15" customHeight="1" x14ac:dyDescent="0.45"/>
    <row r="214" ht="15" customHeight="1" x14ac:dyDescent="0.45"/>
    <row r="215" ht="15" customHeight="1" x14ac:dyDescent="0.45"/>
    <row r="216" ht="15" customHeight="1" x14ac:dyDescent="0.45"/>
    <row r="217" ht="15" customHeight="1" x14ac:dyDescent="0.45"/>
    <row r="218" ht="15" customHeight="1" x14ac:dyDescent="0.45"/>
    <row r="219" ht="15" customHeight="1" x14ac:dyDescent="0.45"/>
    <row r="220" ht="15" customHeight="1" x14ac:dyDescent="0.45"/>
    <row r="221" ht="15" customHeight="1" x14ac:dyDescent="0.45"/>
    <row r="222" ht="15.75" customHeight="1" x14ac:dyDescent="0.45"/>
  </sheetData>
  <mergeCells count="15">
    <mergeCell ref="A63:A82"/>
    <mergeCell ref="D1:E1"/>
    <mergeCell ref="I1:J1"/>
    <mergeCell ref="A3:A22"/>
    <mergeCell ref="A23:A42"/>
    <mergeCell ref="A43:A62"/>
    <mergeCell ref="D192:E192"/>
    <mergeCell ref="D193:E193"/>
    <mergeCell ref="D194:E194"/>
    <mergeCell ref="A83:A102"/>
    <mergeCell ref="A103:A122"/>
    <mergeCell ref="A123:A142"/>
    <mergeCell ref="A143:A162"/>
    <mergeCell ref="A163:A182"/>
    <mergeCell ref="D186:F186"/>
  </mergeCells>
  <pageMargins left="0.7" right="0.7" top="0.75" bottom="0.75" header="0.3" footer="0.3"/>
  <pageSetup paperSize="9" orientation="portrait" horizontalDpi="4294967293" verticalDpi="4294967293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3D048-A77A-4ABE-BF4E-0FC7D17AC55E}">
  <dimension ref="A1:O222"/>
  <sheetViews>
    <sheetView zoomScale="85" zoomScaleNormal="85" workbookViewId="0">
      <pane xSplit="1" ySplit="2" topLeftCell="B160" activePane="bottomRight" state="frozen"/>
      <selection pane="topRight" activeCell="B1" sqref="B1"/>
      <selection pane="bottomLeft" activeCell="A4" sqref="A4"/>
      <selection pane="bottomRight" activeCell="K3" sqref="K3:K182"/>
    </sheetView>
  </sheetViews>
  <sheetFormatPr baseColWidth="10" defaultRowHeight="14.25" x14ac:dyDescent="0.45"/>
  <cols>
    <col min="1" max="1" width="4.1328125" customWidth="1"/>
    <col min="2" max="2" width="5.3984375" style="6" bestFit="1" customWidth="1"/>
    <col min="3" max="3" width="6.265625" bestFit="1" customWidth="1"/>
    <col min="4" max="5" width="10" customWidth="1"/>
    <col min="6" max="6" width="11.1328125" customWidth="1"/>
    <col min="7" max="7" width="13.86328125" customWidth="1"/>
    <col min="8" max="8" width="13.3984375" customWidth="1"/>
    <col min="9" max="9" width="12.86328125" style="20" bestFit="1" customWidth="1"/>
    <col min="10" max="10" width="12.86328125" customWidth="1"/>
    <col min="11" max="11" width="7.73046875" bestFit="1" customWidth="1"/>
    <col min="12" max="12" width="13.265625" customWidth="1"/>
  </cols>
  <sheetData>
    <row r="1" spans="1:15" ht="21" customHeight="1" x14ac:dyDescent="0.45">
      <c r="D1" s="296" t="s">
        <v>280</v>
      </c>
      <c r="E1" s="296"/>
      <c r="F1" s="53" t="s">
        <v>2</v>
      </c>
      <c r="G1" s="27">
        <f>SUM(G195)</f>
        <v>0</v>
      </c>
      <c r="H1" s="27">
        <v>0</v>
      </c>
      <c r="I1" s="297">
        <f>SUM(G1:H1)</f>
        <v>0</v>
      </c>
      <c r="J1" s="298"/>
      <c r="K1" s="4" t="s">
        <v>12</v>
      </c>
      <c r="L1" s="4"/>
      <c r="N1">
        <v>1E-3</v>
      </c>
    </row>
    <row r="2" spans="1:15" ht="42.75" x14ac:dyDescent="0.45">
      <c r="B2" s="43" t="s">
        <v>0</v>
      </c>
      <c r="C2" s="44" t="s">
        <v>1</v>
      </c>
      <c r="D2" s="3">
        <v>44145</v>
      </c>
      <c r="E2" s="3">
        <v>44175</v>
      </c>
      <c r="F2" s="50" t="s">
        <v>68</v>
      </c>
      <c r="G2" s="51" t="s">
        <v>276</v>
      </c>
      <c r="H2" s="52" t="s">
        <v>277</v>
      </c>
      <c r="I2" s="21" t="s">
        <v>278</v>
      </c>
      <c r="J2" s="28" t="s">
        <v>335</v>
      </c>
      <c r="K2" s="28" t="s">
        <v>266</v>
      </c>
      <c r="L2" s="28" t="s">
        <v>279</v>
      </c>
      <c r="N2" t="s">
        <v>12</v>
      </c>
    </row>
    <row r="3" spans="1:15" ht="15" customHeight="1" x14ac:dyDescent="0.45">
      <c r="A3" s="293"/>
      <c r="B3" s="5" t="s">
        <v>3</v>
      </c>
      <c r="C3" s="2">
        <v>101</v>
      </c>
      <c r="D3" s="1">
        <v>0.01</v>
      </c>
      <c r="E3" s="1">
        <v>0</v>
      </c>
      <c r="F3" s="41">
        <f>(E3-D3)*$N$1</f>
        <v>-1.0000000000000001E-5</v>
      </c>
      <c r="G3" s="22">
        <f>MMULT($G$1,1/$F$183)*F3</f>
        <v>0</v>
      </c>
      <c r="H3" s="45">
        <f>MMULT($H$1,1/180)</f>
        <v>0</v>
      </c>
      <c r="I3" s="42">
        <f>SUM(G3,H3)</f>
        <v>0</v>
      </c>
      <c r="J3" s="30">
        <v>0</v>
      </c>
      <c r="K3" s="216"/>
      <c r="L3" s="27">
        <f>SUM(I3,J3,K3)</f>
        <v>0</v>
      </c>
      <c r="N3" t="s">
        <v>12</v>
      </c>
    </row>
    <row r="4" spans="1:15" ht="15" customHeight="1" x14ac:dyDescent="0.45">
      <c r="A4" s="293"/>
      <c r="B4" s="5" t="s">
        <v>3</v>
      </c>
      <c r="C4" s="2">
        <v>102</v>
      </c>
      <c r="D4" s="1">
        <v>0</v>
      </c>
      <c r="E4" s="1">
        <v>0</v>
      </c>
      <c r="F4" s="41">
        <f t="shared" ref="F4:F67" si="0">(E4-D4)*$N$1</f>
        <v>0</v>
      </c>
      <c r="G4" s="22">
        <f t="shared" ref="G4:G67" si="1">MMULT($G$1,1/$F$183)*F4</f>
        <v>0</v>
      </c>
      <c r="H4" s="45">
        <f t="shared" ref="H4:H67" si="2">MMULT($H$1,1/180)</f>
        <v>0</v>
      </c>
      <c r="I4" s="42">
        <f t="shared" ref="I4:I67" si="3">SUM(G4,H4)</f>
        <v>0</v>
      </c>
      <c r="J4" s="30">
        <f>SUM($J$3)</f>
        <v>0</v>
      </c>
      <c r="K4" s="216"/>
      <c r="L4" s="27">
        <f t="shared" ref="L4:L67" si="4">SUM(I4,J4,K4)</f>
        <v>0</v>
      </c>
      <c r="N4" t="s">
        <v>12</v>
      </c>
    </row>
    <row r="5" spans="1:15" ht="15" customHeight="1" x14ac:dyDescent="0.45">
      <c r="A5" s="293"/>
      <c r="B5" s="5" t="s">
        <v>3</v>
      </c>
      <c r="C5" s="2">
        <v>103</v>
      </c>
      <c r="D5" s="1">
        <v>0</v>
      </c>
      <c r="E5" s="1">
        <v>0</v>
      </c>
      <c r="F5" s="41">
        <f t="shared" si="0"/>
        <v>0</v>
      </c>
      <c r="G5" s="22">
        <f t="shared" si="1"/>
        <v>0</v>
      </c>
      <c r="H5" s="45">
        <f t="shared" si="2"/>
        <v>0</v>
      </c>
      <c r="I5" s="42">
        <f t="shared" si="3"/>
        <v>0</v>
      </c>
      <c r="J5" s="30">
        <f t="shared" ref="J5:J68" si="5">SUM($J$3)</f>
        <v>0</v>
      </c>
      <c r="K5" s="216"/>
      <c r="L5" s="27">
        <f t="shared" si="4"/>
        <v>0</v>
      </c>
      <c r="N5" t="s">
        <v>12</v>
      </c>
    </row>
    <row r="6" spans="1:15" ht="15" customHeight="1" x14ac:dyDescent="0.45">
      <c r="A6" s="293"/>
      <c r="B6" s="5" t="s">
        <v>3</v>
      </c>
      <c r="C6" s="2">
        <v>104</v>
      </c>
      <c r="D6" s="1">
        <v>0</v>
      </c>
      <c r="E6" s="1">
        <v>0</v>
      </c>
      <c r="F6" s="41">
        <f t="shared" si="0"/>
        <v>0</v>
      </c>
      <c r="G6" s="22">
        <f t="shared" si="1"/>
        <v>0</v>
      </c>
      <c r="H6" s="45">
        <f t="shared" si="2"/>
        <v>0</v>
      </c>
      <c r="I6" s="42">
        <f t="shared" si="3"/>
        <v>0</v>
      </c>
      <c r="J6" s="30">
        <f t="shared" si="5"/>
        <v>0</v>
      </c>
      <c r="K6" s="216"/>
      <c r="L6" s="27">
        <f t="shared" si="4"/>
        <v>0</v>
      </c>
      <c r="N6" t="s">
        <v>12</v>
      </c>
      <c r="O6" t="s">
        <v>12</v>
      </c>
    </row>
    <row r="7" spans="1:15" ht="15" customHeight="1" x14ac:dyDescent="0.45">
      <c r="A7" s="293"/>
      <c r="B7" s="5" t="s">
        <v>3</v>
      </c>
      <c r="C7" s="2">
        <v>201</v>
      </c>
      <c r="D7" s="1">
        <v>0</v>
      </c>
      <c r="E7" s="1">
        <v>0</v>
      </c>
      <c r="F7" s="41">
        <f t="shared" si="0"/>
        <v>0</v>
      </c>
      <c r="G7" s="22">
        <f t="shared" si="1"/>
        <v>0</v>
      </c>
      <c r="H7" s="45">
        <f t="shared" si="2"/>
        <v>0</v>
      </c>
      <c r="I7" s="42">
        <f t="shared" si="3"/>
        <v>0</v>
      </c>
      <c r="J7" s="30">
        <f t="shared" si="5"/>
        <v>0</v>
      </c>
      <c r="K7" s="216"/>
      <c r="L7" s="27">
        <f t="shared" si="4"/>
        <v>0</v>
      </c>
      <c r="N7" t="s">
        <v>12</v>
      </c>
    </row>
    <row r="8" spans="1:15" ht="15" customHeight="1" x14ac:dyDescent="0.45">
      <c r="A8" s="293"/>
      <c r="B8" s="5" t="s">
        <v>3</v>
      </c>
      <c r="C8" s="2">
        <v>202</v>
      </c>
      <c r="D8" s="1">
        <v>0</v>
      </c>
      <c r="E8" s="1">
        <v>0</v>
      </c>
      <c r="F8" s="41">
        <f t="shared" si="0"/>
        <v>0</v>
      </c>
      <c r="G8" s="22">
        <f t="shared" si="1"/>
        <v>0</v>
      </c>
      <c r="H8" s="45">
        <f t="shared" si="2"/>
        <v>0</v>
      </c>
      <c r="I8" s="42">
        <f t="shared" si="3"/>
        <v>0</v>
      </c>
      <c r="J8" s="30">
        <f t="shared" si="5"/>
        <v>0</v>
      </c>
      <c r="K8" s="216"/>
      <c r="L8" s="27">
        <f t="shared" si="4"/>
        <v>0</v>
      </c>
      <c r="N8" t="s">
        <v>12</v>
      </c>
    </row>
    <row r="9" spans="1:15" ht="15" customHeight="1" x14ac:dyDescent="0.45">
      <c r="A9" s="293"/>
      <c r="B9" s="5" t="s">
        <v>3</v>
      </c>
      <c r="C9" s="2">
        <v>203</v>
      </c>
      <c r="D9" s="1">
        <v>0</v>
      </c>
      <c r="E9" s="1">
        <v>0</v>
      </c>
      <c r="F9" s="41">
        <f t="shared" si="0"/>
        <v>0</v>
      </c>
      <c r="G9" s="22">
        <f t="shared" si="1"/>
        <v>0</v>
      </c>
      <c r="H9" s="45">
        <f t="shared" si="2"/>
        <v>0</v>
      </c>
      <c r="I9" s="42">
        <f t="shared" si="3"/>
        <v>0</v>
      </c>
      <c r="J9" s="30">
        <f t="shared" si="5"/>
        <v>0</v>
      </c>
      <c r="K9" s="216"/>
      <c r="L9" s="27">
        <f t="shared" si="4"/>
        <v>0</v>
      </c>
      <c r="N9" t="s">
        <v>12</v>
      </c>
    </row>
    <row r="10" spans="1:15" ht="15" customHeight="1" x14ac:dyDescent="0.45">
      <c r="A10" s="293"/>
      <c r="B10" s="5" t="s">
        <v>3</v>
      </c>
      <c r="C10" s="2">
        <v>204</v>
      </c>
      <c r="D10" s="1">
        <v>0</v>
      </c>
      <c r="E10" s="1">
        <v>0</v>
      </c>
      <c r="F10" s="41">
        <f t="shared" si="0"/>
        <v>0</v>
      </c>
      <c r="G10" s="22">
        <f t="shared" si="1"/>
        <v>0</v>
      </c>
      <c r="H10" s="45">
        <f t="shared" si="2"/>
        <v>0</v>
      </c>
      <c r="I10" s="42">
        <f t="shared" si="3"/>
        <v>0</v>
      </c>
      <c r="J10" s="30">
        <f t="shared" si="5"/>
        <v>0</v>
      </c>
      <c r="K10" s="216"/>
      <c r="L10" s="27">
        <f t="shared" si="4"/>
        <v>0</v>
      </c>
      <c r="N10" t="s">
        <v>12</v>
      </c>
    </row>
    <row r="11" spans="1:15" ht="15" customHeight="1" x14ac:dyDescent="0.45">
      <c r="A11" s="293"/>
      <c r="B11" s="5" t="s">
        <v>3</v>
      </c>
      <c r="C11" s="2">
        <v>301</v>
      </c>
      <c r="D11" s="1">
        <v>0</v>
      </c>
      <c r="E11" s="1">
        <v>0</v>
      </c>
      <c r="F11" s="41">
        <f>(E11-D11)*$N$1</f>
        <v>0</v>
      </c>
      <c r="G11" s="22">
        <f t="shared" si="1"/>
        <v>0</v>
      </c>
      <c r="H11" s="45">
        <f t="shared" si="2"/>
        <v>0</v>
      </c>
      <c r="I11" s="42">
        <f t="shared" si="3"/>
        <v>0</v>
      </c>
      <c r="J11" s="30">
        <f t="shared" si="5"/>
        <v>0</v>
      </c>
      <c r="K11" s="216"/>
      <c r="L11" s="27">
        <f t="shared" si="4"/>
        <v>0</v>
      </c>
      <c r="N11" t="s">
        <v>12</v>
      </c>
    </row>
    <row r="12" spans="1:15" ht="15" customHeight="1" x14ac:dyDescent="0.45">
      <c r="A12" s="293"/>
      <c r="B12" s="5" t="s">
        <v>3</v>
      </c>
      <c r="C12" s="2">
        <v>302</v>
      </c>
      <c r="D12" s="1">
        <v>0</v>
      </c>
      <c r="E12" s="1">
        <v>0</v>
      </c>
      <c r="F12" s="41">
        <f t="shared" si="0"/>
        <v>0</v>
      </c>
      <c r="G12" s="22">
        <f t="shared" si="1"/>
        <v>0</v>
      </c>
      <c r="H12" s="45">
        <f t="shared" si="2"/>
        <v>0</v>
      </c>
      <c r="I12" s="42">
        <f t="shared" si="3"/>
        <v>0</v>
      </c>
      <c r="J12" s="30">
        <f t="shared" si="5"/>
        <v>0</v>
      </c>
      <c r="K12" s="216"/>
      <c r="L12" s="27">
        <f t="shared" si="4"/>
        <v>0</v>
      </c>
      <c r="N12" t="s">
        <v>12</v>
      </c>
    </row>
    <row r="13" spans="1:15" ht="15" customHeight="1" x14ac:dyDescent="0.45">
      <c r="A13" s="293"/>
      <c r="B13" s="5" t="s">
        <v>3</v>
      </c>
      <c r="C13" s="2">
        <v>303</v>
      </c>
      <c r="D13" s="1">
        <v>0</v>
      </c>
      <c r="E13" s="1">
        <v>0</v>
      </c>
      <c r="F13" s="41">
        <f t="shared" si="0"/>
        <v>0</v>
      </c>
      <c r="G13" s="22">
        <f t="shared" si="1"/>
        <v>0</v>
      </c>
      <c r="H13" s="45">
        <f t="shared" si="2"/>
        <v>0</v>
      </c>
      <c r="I13" s="42">
        <f t="shared" si="3"/>
        <v>0</v>
      </c>
      <c r="J13" s="30">
        <f t="shared" si="5"/>
        <v>0</v>
      </c>
      <c r="K13" s="216"/>
      <c r="L13" s="27">
        <f t="shared" si="4"/>
        <v>0</v>
      </c>
      <c r="N13" t="s">
        <v>12</v>
      </c>
    </row>
    <row r="14" spans="1:15" ht="15" customHeight="1" x14ac:dyDescent="0.45">
      <c r="A14" s="293"/>
      <c r="B14" s="5" t="s">
        <v>3</v>
      </c>
      <c r="C14" s="2">
        <v>304</v>
      </c>
      <c r="D14" s="1">
        <v>0</v>
      </c>
      <c r="E14" s="1">
        <v>0</v>
      </c>
      <c r="F14" s="41">
        <f t="shared" si="0"/>
        <v>0</v>
      </c>
      <c r="G14" s="22">
        <f t="shared" si="1"/>
        <v>0</v>
      </c>
      <c r="H14" s="45">
        <f t="shared" si="2"/>
        <v>0</v>
      </c>
      <c r="I14" s="42">
        <f t="shared" si="3"/>
        <v>0</v>
      </c>
      <c r="J14" s="30">
        <f t="shared" si="5"/>
        <v>0</v>
      </c>
      <c r="K14" s="216"/>
      <c r="L14" s="27">
        <f t="shared" si="4"/>
        <v>0</v>
      </c>
      <c r="N14" t="s">
        <v>12</v>
      </c>
    </row>
    <row r="15" spans="1:15" ht="15" customHeight="1" x14ac:dyDescent="0.45">
      <c r="A15" s="293"/>
      <c r="B15" s="5" t="s">
        <v>3</v>
      </c>
      <c r="C15" s="2">
        <v>401</v>
      </c>
      <c r="D15" s="1">
        <v>0</v>
      </c>
      <c r="E15" s="1">
        <v>0</v>
      </c>
      <c r="F15" s="41">
        <f t="shared" si="0"/>
        <v>0</v>
      </c>
      <c r="G15" s="22">
        <f t="shared" si="1"/>
        <v>0</v>
      </c>
      <c r="H15" s="45">
        <f t="shared" si="2"/>
        <v>0</v>
      </c>
      <c r="I15" s="42">
        <f t="shared" si="3"/>
        <v>0</v>
      </c>
      <c r="J15" s="30">
        <f t="shared" si="5"/>
        <v>0</v>
      </c>
      <c r="K15" s="216"/>
      <c r="L15" s="27">
        <f t="shared" si="4"/>
        <v>0</v>
      </c>
      <c r="N15" t="s">
        <v>12</v>
      </c>
    </row>
    <row r="16" spans="1:15" ht="15" customHeight="1" x14ac:dyDescent="0.45">
      <c r="A16" s="293"/>
      <c r="B16" s="5" t="s">
        <v>3</v>
      </c>
      <c r="C16" s="2">
        <v>402</v>
      </c>
      <c r="D16" s="1">
        <v>0</v>
      </c>
      <c r="E16" s="1">
        <v>0</v>
      </c>
      <c r="F16" s="41">
        <f t="shared" si="0"/>
        <v>0</v>
      </c>
      <c r="G16" s="22">
        <f t="shared" si="1"/>
        <v>0</v>
      </c>
      <c r="H16" s="45">
        <f t="shared" si="2"/>
        <v>0</v>
      </c>
      <c r="I16" s="42">
        <f t="shared" si="3"/>
        <v>0</v>
      </c>
      <c r="J16" s="30">
        <f t="shared" si="5"/>
        <v>0</v>
      </c>
      <c r="K16" s="216"/>
      <c r="L16" s="27">
        <f t="shared" si="4"/>
        <v>0</v>
      </c>
    </row>
    <row r="17" spans="1:12" ht="15" customHeight="1" x14ac:dyDescent="0.45">
      <c r="A17" s="293"/>
      <c r="B17" s="5" t="s">
        <v>3</v>
      </c>
      <c r="C17" s="2">
        <v>403</v>
      </c>
      <c r="D17" s="1">
        <v>0</v>
      </c>
      <c r="E17" s="1">
        <v>0</v>
      </c>
      <c r="F17" s="41">
        <f t="shared" si="0"/>
        <v>0</v>
      </c>
      <c r="G17" s="22">
        <f t="shared" si="1"/>
        <v>0</v>
      </c>
      <c r="H17" s="45">
        <f t="shared" si="2"/>
        <v>0</v>
      </c>
      <c r="I17" s="42">
        <f t="shared" si="3"/>
        <v>0</v>
      </c>
      <c r="J17" s="30">
        <f t="shared" si="5"/>
        <v>0</v>
      </c>
      <c r="K17" s="216"/>
      <c r="L17" s="27">
        <f t="shared" si="4"/>
        <v>0</v>
      </c>
    </row>
    <row r="18" spans="1:12" ht="15" customHeight="1" x14ac:dyDescent="0.45">
      <c r="A18" s="293"/>
      <c r="B18" s="5" t="s">
        <v>3</v>
      </c>
      <c r="C18" s="2">
        <v>404</v>
      </c>
      <c r="D18" s="1">
        <v>0</v>
      </c>
      <c r="E18" s="1">
        <v>0</v>
      </c>
      <c r="F18" s="41">
        <f t="shared" si="0"/>
        <v>0</v>
      </c>
      <c r="G18" s="22">
        <f t="shared" si="1"/>
        <v>0</v>
      </c>
      <c r="H18" s="45">
        <f t="shared" si="2"/>
        <v>0</v>
      </c>
      <c r="I18" s="42">
        <f t="shared" si="3"/>
        <v>0</v>
      </c>
      <c r="J18" s="30">
        <f t="shared" si="5"/>
        <v>0</v>
      </c>
      <c r="K18" s="216"/>
      <c r="L18" s="27">
        <f t="shared" si="4"/>
        <v>0</v>
      </c>
    </row>
    <row r="19" spans="1:12" ht="15" customHeight="1" x14ac:dyDescent="0.45">
      <c r="A19" s="293"/>
      <c r="B19" s="5" t="s">
        <v>3</v>
      </c>
      <c r="C19" s="2">
        <v>501</v>
      </c>
      <c r="D19" s="1">
        <v>0</v>
      </c>
      <c r="E19" s="1">
        <v>0</v>
      </c>
      <c r="F19" s="41">
        <f t="shared" si="0"/>
        <v>0</v>
      </c>
      <c r="G19" s="22">
        <f t="shared" si="1"/>
        <v>0</v>
      </c>
      <c r="H19" s="45">
        <f t="shared" si="2"/>
        <v>0</v>
      </c>
      <c r="I19" s="42">
        <f t="shared" si="3"/>
        <v>0</v>
      </c>
      <c r="J19" s="30">
        <f t="shared" si="5"/>
        <v>0</v>
      </c>
      <c r="K19" s="216"/>
      <c r="L19" s="27">
        <f t="shared" si="4"/>
        <v>0</v>
      </c>
    </row>
    <row r="20" spans="1:12" ht="15" customHeight="1" x14ac:dyDescent="0.45">
      <c r="A20" s="293"/>
      <c r="B20" s="5" t="s">
        <v>3</v>
      </c>
      <c r="C20" s="2">
        <v>502</v>
      </c>
      <c r="D20" s="1">
        <v>0</v>
      </c>
      <c r="E20" s="1">
        <v>0</v>
      </c>
      <c r="F20" s="41">
        <f t="shared" si="0"/>
        <v>0</v>
      </c>
      <c r="G20" s="22">
        <f t="shared" si="1"/>
        <v>0</v>
      </c>
      <c r="H20" s="45">
        <f t="shared" si="2"/>
        <v>0</v>
      </c>
      <c r="I20" s="42">
        <f t="shared" si="3"/>
        <v>0</v>
      </c>
      <c r="J20" s="30">
        <f t="shared" si="5"/>
        <v>0</v>
      </c>
      <c r="K20" s="216"/>
      <c r="L20" s="27">
        <f t="shared" si="4"/>
        <v>0</v>
      </c>
    </row>
    <row r="21" spans="1:12" ht="15" customHeight="1" x14ac:dyDescent="0.45">
      <c r="A21" s="293"/>
      <c r="B21" s="5" t="s">
        <v>3</v>
      </c>
      <c r="C21" s="2">
        <v>503</v>
      </c>
      <c r="D21" s="1">
        <v>0</v>
      </c>
      <c r="E21" s="1">
        <v>0</v>
      </c>
      <c r="F21" s="41">
        <f t="shared" si="0"/>
        <v>0</v>
      </c>
      <c r="G21" s="22">
        <f t="shared" si="1"/>
        <v>0</v>
      </c>
      <c r="H21" s="45">
        <f t="shared" si="2"/>
        <v>0</v>
      </c>
      <c r="I21" s="42">
        <f t="shared" si="3"/>
        <v>0</v>
      </c>
      <c r="J21" s="30">
        <f t="shared" si="5"/>
        <v>0</v>
      </c>
      <c r="K21" s="216"/>
      <c r="L21" s="27">
        <f t="shared" si="4"/>
        <v>0</v>
      </c>
    </row>
    <row r="22" spans="1:12" ht="15.75" customHeight="1" x14ac:dyDescent="0.45">
      <c r="A22" s="293"/>
      <c r="B22" s="5" t="s">
        <v>3</v>
      </c>
      <c r="C22" s="2">
        <v>504</v>
      </c>
      <c r="D22" s="1">
        <v>0</v>
      </c>
      <c r="E22" s="1">
        <v>0</v>
      </c>
      <c r="F22" s="41">
        <f t="shared" si="0"/>
        <v>0</v>
      </c>
      <c r="G22" s="22">
        <f t="shared" si="1"/>
        <v>0</v>
      </c>
      <c r="H22" s="45">
        <f t="shared" si="2"/>
        <v>0</v>
      </c>
      <c r="I22" s="42">
        <f t="shared" si="3"/>
        <v>0</v>
      </c>
      <c r="J22" s="30">
        <f t="shared" si="5"/>
        <v>0</v>
      </c>
      <c r="K22" s="216"/>
      <c r="L22" s="27">
        <f t="shared" si="4"/>
        <v>0</v>
      </c>
    </row>
    <row r="23" spans="1:12" ht="15" customHeight="1" x14ac:dyDescent="0.45">
      <c r="A23" s="294"/>
      <c r="B23" s="5" t="s">
        <v>4</v>
      </c>
      <c r="C23" s="2">
        <v>101</v>
      </c>
      <c r="D23" s="1">
        <v>0</v>
      </c>
      <c r="E23" s="1">
        <v>0</v>
      </c>
      <c r="F23" s="41">
        <f>(E23-D23)*0.01</f>
        <v>0</v>
      </c>
      <c r="G23" s="22">
        <f t="shared" si="1"/>
        <v>0</v>
      </c>
      <c r="H23" s="45">
        <f t="shared" si="2"/>
        <v>0</v>
      </c>
      <c r="I23" s="42">
        <f t="shared" si="3"/>
        <v>0</v>
      </c>
      <c r="J23" s="30">
        <f t="shared" si="5"/>
        <v>0</v>
      </c>
      <c r="K23" s="216"/>
      <c r="L23" s="27">
        <f t="shared" si="4"/>
        <v>0</v>
      </c>
    </row>
    <row r="24" spans="1:12" ht="15" customHeight="1" x14ac:dyDescent="0.45">
      <c r="A24" s="294"/>
      <c r="B24" s="5" t="s">
        <v>4</v>
      </c>
      <c r="C24" s="2">
        <v>102</v>
      </c>
      <c r="D24" s="1">
        <v>0</v>
      </c>
      <c r="E24" s="1">
        <v>0</v>
      </c>
      <c r="F24" s="41">
        <f t="shared" si="0"/>
        <v>0</v>
      </c>
      <c r="G24" s="22">
        <f t="shared" si="1"/>
        <v>0</v>
      </c>
      <c r="H24" s="45">
        <f t="shared" si="2"/>
        <v>0</v>
      </c>
      <c r="I24" s="42">
        <f t="shared" si="3"/>
        <v>0</v>
      </c>
      <c r="J24" s="30">
        <f t="shared" si="5"/>
        <v>0</v>
      </c>
      <c r="K24" s="216"/>
      <c r="L24" s="27">
        <f t="shared" si="4"/>
        <v>0</v>
      </c>
    </row>
    <row r="25" spans="1:12" ht="15" customHeight="1" x14ac:dyDescent="0.45">
      <c r="A25" s="294"/>
      <c r="B25" s="5" t="s">
        <v>4</v>
      </c>
      <c r="C25" s="2">
        <v>103</v>
      </c>
      <c r="D25" s="1">
        <v>0</v>
      </c>
      <c r="E25" s="1">
        <v>0</v>
      </c>
      <c r="F25" s="41">
        <f t="shared" si="0"/>
        <v>0</v>
      </c>
      <c r="G25" s="22">
        <f t="shared" si="1"/>
        <v>0</v>
      </c>
      <c r="H25" s="45">
        <f t="shared" si="2"/>
        <v>0</v>
      </c>
      <c r="I25" s="42">
        <f t="shared" si="3"/>
        <v>0</v>
      </c>
      <c r="J25" s="30">
        <f t="shared" si="5"/>
        <v>0</v>
      </c>
      <c r="K25" s="216"/>
      <c r="L25" s="27">
        <f t="shared" si="4"/>
        <v>0</v>
      </c>
    </row>
    <row r="26" spans="1:12" ht="15" customHeight="1" x14ac:dyDescent="0.45">
      <c r="A26" s="294"/>
      <c r="B26" s="5" t="s">
        <v>4</v>
      </c>
      <c r="C26" s="2">
        <v>104</v>
      </c>
      <c r="D26" s="1">
        <v>0</v>
      </c>
      <c r="E26" s="1">
        <v>0</v>
      </c>
      <c r="F26" s="41">
        <f t="shared" si="0"/>
        <v>0</v>
      </c>
      <c r="G26" s="22">
        <f t="shared" si="1"/>
        <v>0</v>
      </c>
      <c r="H26" s="45">
        <f t="shared" si="2"/>
        <v>0</v>
      </c>
      <c r="I26" s="42">
        <f t="shared" si="3"/>
        <v>0</v>
      </c>
      <c r="J26" s="30">
        <f t="shared" si="5"/>
        <v>0</v>
      </c>
      <c r="K26" s="216"/>
      <c r="L26" s="27">
        <f t="shared" si="4"/>
        <v>0</v>
      </c>
    </row>
    <row r="27" spans="1:12" ht="15" customHeight="1" x14ac:dyDescent="0.45">
      <c r="A27" s="294"/>
      <c r="B27" s="5" t="s">
        <v>4</v>
      </c>
      <c r="C27" s="2">
        <v>201</v>
      </c>
      <c r="D27" s="1">
        <v>0</v>
      </c>
      <c r="E27" s="1">
        <v>0</v>
      </c>
      <c r="F27" s="41">
        <f t="shared" si="0"/>
        <v>0</v>
      </c>
      <c r="G27" s="22">
        <f t="shared" si="1"/>
        <v>0</v>
      </c>
      <c r="H27" s="45">
        <f t="shared" si="2"/>
        <v>0</v>
      </c>
      <c r="I27" s="42">
        <f t="shared" si="3"/>
        <v>0</v>
      </c>
      <c r="J27" s="30">
        <f t="shared" si="5"/>
        <v>0</v>
      </c>
      <c r="K27" s="216"/>
      <c r="L27" s="27">
        <f t="shared" si="4"/>
        <v>0</v>
      </c>
    </row>
    <row r="28" spans="1:12" ht="15" customHeight="1" x14ac:dyDescent="0.45">
      <c r="A28" s="294"/>
      <c r="B28" s="5" t="s">
        <v>4</v>
      </c>
      <c r="C28" s="2">
        <v>202</v>
      </c>
      <c r="D28" s="1">
        <v>0</v>
      </c>
      <c r="E28" s="1">
        <v>0</v>
      </c>
      <c r="F28" s="41">
        <f t="shared" si="0"/>
        <v>0</v>
      </c>
      <c r="G28" s="22">
        <f t="shared" si="1"/>
        <v>0</v>
      </c>
      <c r="H28" s="45">
        <f t="shared" si="2"/>
        <v>0</v>
      </c>
      <c r="I28" s="42">
        <f t="shared" si="3"/>
        <v>0</v>
      </c>
      <c r="J28" s="30">
        <f t="shared" si="5"/>
        <v>0</v>
      </c>
      <c r="K28" s="216"/>
      <c r="L28" s="27">
        <f t="shared" si="4"/>
        <v>0</v>
      </c>
    </row>
    <row r="29" spans="1:12" ht="15" customHeight="1" x14ac:dyDescent="0.45">
      <c r="A29" s="294"/>
      <c r="B29" s="5" t="s">
        <v>4</v>
      </c>
      <c r="C29" s="2">
        <v>203</v>
      </c>
      <c r="D29" s="1">
        <v>0</v>
      </c>
      <c r="E29" s="1">
        <v>0</v>
      </c>
      <c r="F29" s="41">
        <f t="shared" si="0"/>
        <v>0</v>
      </c>
      <c r="G29" s="22">
        <f t="shared" si="1"/>
        <v>0</v>
      </c>
      <c r="H29" s="45">
        <f t="shared" si="2"/>
        <v>0</v>
      </c>
      <c r="I29" s="42">
        <f t="shared" si="3"/>
        <v>0</v>
      </c>
      <c r="J29" s="30">
        <f t="shared" si="5"/>
        <v>0</v>
      </c>
      <c r="K29" s="216"/>
      <c r="L29" s="27">
        <f t="shared" si="4"/>
        <v>0</v>
      </c>
    </row>
    <row r="30" spans="1:12" ht="15" customHeight="1" x14ac:dyDescent="0.45">
      <c r="A30" s="294"/>
      <c r="B30" s="5" t="s">
        <v>4</v>
      </c>
      <c r="C30" s="2">
        <v>204</v>
      </c>
      <c r="D30" s="1">
        <v>0</v>
      </c>
      <c r="E30" s="1">
        <v>0</v>
      </c>
      <c r="F30" s="41">
        <f t="shared" si="0"/>
        <v>0</v>
      </c>
      <c r="G30" s="22">
        <f t="shared" si="1"/>
        <v>0</v>
      </c>
      <c r="H30" s="45">
        <f t="shared" si="2"/>
        <v>0</v>
      </c>
      <c r="I30" s="42">
        <f t="shared" si="3"/>
        <v>0</v>
      </c>
      <c r="J30" s="30">
        <f t="shared" si="5"/>
        <v>0</v>
      </c>
      <c r="K30" s="216"/>
      <c r="L30" s="27">
        <f t="shared" si="4"/>
        <v>0</v>
      </c>
    </row>
    <row r="31" spans="1:12" ht="15" customHeight="1" x14ac:dyDescent="0.45">
      <c r="A31" s="294"/>
      <c r="B31" s="5" t="s">
        <v>4</v>
      </c>
      <c r="C31" s="2">
        <v>301</v>
      </c>
      <c r="D31" s="1">
        <v>0</v>
      </c>
      <c r="E31" s="1">
        <v>0</v>
      </c>
      <c r="F31" s="41">
        <f t="shared" si="0"/>
        <v>0</v>
      </c>
      <c r="G31" s="22">
        <f t="shared" si="1"/>
        <v>0</v>
      </c>
      <c r="H31" s="45">
        <f t="shared" si="2"/>
        <v>0</v>
      </c>
      <c r="I31" s="42">
        <f t="shared" si="3"/>
        <v>0</v>
      </c>
      <c r="J31" s="30">
        <f t="shared" si="5"/>
        <v>0</v>
      </c>
      <c r="K31" s="216"/>
      <c r="L31" s="27">
        <f t="shared" si="4"/>
        <v>0</v>
      </c>
    </row>
    <row r="32" spans="1:12" ht="15" customHeight="1" x14ac:dyDescent="0.45">
      <c r="A32" s="294"/>
      <c r="B32" s="5" t="s">
        <v>4</v>
      </c>
      <c r="C32" s="2">
        <v>302</v>
      </c>
      <c r="D32" s="1">
        <v>0</v>
      </c>
      <c r="E32" s="1">
        <v>0</v>
      </c>
      <c r="F32" s="41">
        <f t="shared" si="0"/>
        <v>0</v>
      </c>
      <c r="G32" s="22">
        <f t="shared" si="1"/>
        <v>0</v>
      </c>
      <c r="H32" s="45">
        <f t="shared" si="2"/>
        <v>0</v>
      </c>
      <c r="I32" s="42">
        <f t="shared" si="3"/>
        <v>0</v>
      </c>
      <c r="J32" s="30">
        <f t="shared" si="5"/>
        <v>0</v>
      </c>
      <c r="K32" s="216"/>
      <c r="L32" s="27">
        <f t="shared" si="4"/>
        <v>0</v>
      </c>
    </row>
    <row r="33" spans="1:12" ht="15" customHeight="1" x14ac:dyDescent="0.45">
      <c r="A33" s="294"/>
      <c r="B33" s="5" t="s">
        <v>4</v>
      </c>
      <c r="C33" s="2">
        <v>303</v>
      </c>
      <c r="D33" s="1">
        <v>0</v>
      </c>
      <c r="E33" s="1">
        <v>0</v>
      </c>
      <c r="F33" s="41">
        <f>(E33-D33)*0.01</f>
        <v>0</v>
      </c>
      <c r="G33" s="22">
        <f t="shared" si="1"/>
        <v>0</v>
      </c>
      <c r="H33" s="45">
        <f t="shared" si="2"/>
        <v>0</v>
      </c>
      <c r="I33" s="42">
        <f t="shared" si="3"/>
        <v>0</v>
      </c>
      <c r="J33" s="30">
        <f t="shared" si="5"/>
        <v>0</v>
      </c>
      <c r="K33" s="216"/>
      <c r="L33" s="27">
        <f t="shared" si="4"/>
        <v>0</v>
      </c>
    </row>
    <row r="34" spans="1:12" ht="15" customHeight="1" x14ac:dyDescent="0.45">
      <c r="A34" s="294"/>
      <c r="B34" s="5" t="s">
        <v>4</v>
      </c>
      <c r="C34" s="2">
        <v>304</v>
      </c>
      <c r="D34" s="1">
        <v>0</v>
      </c>
      <c r="E34" s="1">
        <v>0</v>
      </c>
      <c r="F34" s="41">
        <f t="shared" si="0"/>
        <v>0</v>
      </c>
      <c r="G34" s="22">
        <f t="shared" si="1"/>
        <v>0</v>
      </c>
      <c r="H34" s="45">
        <f t="shared" si="2"/>
        <v>0</v>
      </c>
      <c r="I34" s="42">
        <f t="shared" si="3"/>
        <v>0</v>
      </c>
      <c r="J34" s="30">
        <f t="shared" si="5"/>
        <v>0</v>
      </c>
      <c r="K34" s="216"/>
      <c r="L34" s="27">
        <f t="shared" si="4"/>
        <v>0</v>
      </c>
    </row>
    <row r="35" spans="1:12" ht="15" customHeight="1" x14ac:dyDescent="0.45">
      <c r="A35" s="294"/>
      <c r="B35" s="5" t="s">
        <v>4</v>
      </c>
      <c r="C35" s="2">
        <v>401</v>
      </c>
      <c r="D35" s="1">
        <v>0</v>
      </c>
      <c r="E35" s="1">
        <v>0</v>
      </c>
      <c r="F35" s="41">
        <f t="shared" si="0"/>
        <v>0</v>
      </c>
      <c r="G35" s="22">
        <f t="shared" si="1"/>
        <v>0</v>
      </c>
      <c r="H35" s="45">
        <f t="shared" si="2"/>
        <v>0</v>
      </c>
      <c r="I35" s="42">
        <f t="shared" si="3"/>
        <v>0</v>
      </c>
      <c r="J35" s="30">
        <f t="shared" si="5"/>
        <v>0</v>
      </c>
      <c r="K35" s="216"/>
      <c r="L35" s="27">
        <f t="shared" si="4"/>
        <v>0</v>
      </c>
    </row>
    <row r="36" spans="1:12" ht="15" customHeight="1" x14ac:dyDescent="0.45">
      <c r="A36" s="294"/>
      <c r="B36" s="5" t="s">
        <v>4</v>
      </c>
      <c r="C36" s="2">
        <v>402</v>
      </c>
      <c r="D36" s="1">
        <v>0</v>
      </c>
      <c r="E36" s="1">
        <v>0</v>
      </c>
      <c r="F36" s="41">
        <f t="shared" si="0"/>
        <v>0</v>
      </c>
      <c r="G36" s="22">
        <f t="shared" si="1"/>
        <v>0</v>
      </c>
      <c r="H36" s="45">
        <f t="shared" si="2"/>
        <v>0</v>
      </c>
      <c r="I36" s="42">
        <f t="shared" si="3"/>
        <v>0</v>
      </c>
      <c r="J36" s="30">
        <f t="shared" si="5"/>
        <v>0</v>
      </c>
      <c r="K36" s="216"/>
      <c r="L36" s="27">
        <f t="shared" si="4"/>
        <v>0</v>
      </c>
    </row>
    <row r="37" spans="1:12" ht="15" customHeight="1" x14ac:dyDescent="0.45">
      <c r="A37" s="294"/>
      <c r="B37" s="5" t="s">
        <v>4</v>
      </c>
      <c r="C37" s="2">
        <v>403</v>
      </c>
      <c r="D37" s="1">
        <v>0</v>
      </c>
      <c r="E37" s="1">
        <v>0</v>
      </c>
      <c r="F37" s="41">
        <f t="shared" si="0"/>
        <v>0</v>
      </c>
      <c r="G37" s="22">
        <f t="shared" si="1"/>
        <v>0</v>
      </c>
      <c r="H37" s="45">
        <f t="shared" si="2"/>
        <v>0</v>
      </c>
      <c r="I37" s="42">
        <f t="shared" si="3"/>
        <v>0</v>
      </c>
      <c r="J37" s="30">
        <f t="shared" si="5"/>
        <v>0</v>
      </c>
      <c r="K37" s="216"/>
      <c r="L37" s="27">
        <f t="shared" si="4"/>
        <v>0</v>
      </c>
    </row>
    <row r="38" spans="1:12" ht="15" customHeight="1" x14ac:dyDescent="0.45">
      <c r="A38" s="294"/>
      <c r="B38" s="5" t="s">
        <v>4</v>
      </c>
      <c r="C38" s="2">
        <v>404</v>
      </c>
      <c r="D38" s="1">
        <v>0</v>
      </c>
      <c r="E38" s="1">
        <v>0</v>
      </c>
      <c r="F38" s="41">
        <f t="shared" si="0"/>
        <v>0</v>
      </c>
      <c r="G38" s="22">
        <f t="shared" si="1"/>
        <v>0</v>
      </c>
      <c r="H38" s="45">
        <f t="shared" si="2"/>
        <v>0</v>
      </c>
      <c r="I38" s="42">
        <f t="shared" si="3"/>
        <v>0</v>
      </c>
      <c r="J38" s="30">
        <f t="shared" si="5"/>
        <v>0</v>
      </c>
      <c r="K38" s="216"/>
      <c r="L38" s="27">
        <f t="shared" si="4"/>
        <v>0</v>
      </c>
    </row>
    <row r="39" spans="1:12" ht="15" customHeight="1" x14ac:dyDescent="0.45">
      <c r="A39" s="294"/>
      <c r="B39" s="5" t="s">
        <v>4</v>
      </c>
      <c r="C39" s="2">
        <v>501</v>
      </c>
      <c r="D39" s="1">
        <v>0</v>
      </c>
      <c r="E39" s="1">
        <v>0</v>
      </c>
      <c r="F39" s="41">
        <f t="shared" si="0"/>
        <v>0</v>
      </c>
      <c r="G39" s="22">
        <f t="shared" si="1"/>
        <v>0</v>
      </c>
      <c r="H39" s="45">
        <f t="shared" si="2"/>
        <v>0</v>
      </c>
      <c r="I39" s="42">
        <f t="shared" si="3"/>
        <v>0</v>
      </c>
      <c r="J39" s="30">
        <f t="shared" si="5"/>
        <v>0</v>
      </c>
      <c r="K39" s="216"/>
      <c r="L39" s="27">
        <f t="shared" si="4"/>
        <v>0</v>
      </c>
    </row>
    <row r="40" spans="1:12" ht="15" customHeight="1" x14ac:dyDescent="0.45">
      <c r="A40" s="294"/>
      <c r="B40" s="5" t="s">
        <v>4</v>
      </c>
      <c r="C40" s="2">
        <v>502</v>
      </c>
      <c r="D40" s="1">
        <v>0</v>
      </c>
      <c r="E40" s="1">
        <v>0</v>
      </c>
      <c r="F40" s="41">
        <f t="shared" si="0"/>
        <v>0</v>
      </c>
      <c r="G40" s="22">
        <f t="shared" si="1"/>
        <v>0</v>
      </c>
      <c r="H40" s="45">
        <f t="shared" si="2"/>
        <v>0</v>
      </c>
      <c r="I40" s="42">
        <f t="shared" si="3"/>
        <v>0</v>
      </c>
      <c r="J40" s="30">
        <f t="shared" si="5"/>
        <v>0</v>
      </c>
      <c r="K40" s="216"/>
      <c r="L40" s="27">
        <f t="shared" si="4"/>
        <v>0</v>
      </c>
    </row>
    <row r="41" spans="1:12" ht="15" customHeight="1" x14ac:dyDescent="0.45">
      <c r="A41" s="294"/>
      <c r="B41" s="5" t="s">
        <v>4</v>
      </c>
      <c r="C41" s="2">
        <v>503</v>
      </c>
      <c r="D41" s="1">
        <v>0</v>
      </c>
      <c r="E41" s="1">
        <v>0</v>
      </c>
      <c r="F41" s="41">
        <f t="shared" si="0"/>
        <v>0</v>
      </c>
      <c r="G41" s="22">
        <f t="shared" si="1"/>
        <v>0</v>
      </c>
      <c r="H41" s="45">
        <f t="shared" si="2"/>
        <v>0</v>
      </c>
      <c r="I41" s="42">
        <f t="shared" si="3"/>
        <v>0</v>
      </c>
      <c r="J41" s="30">
        <f t="shared" si="5"/>
        <v>0</v>
      </c>
      <c r="K41" s="216"/>
      <c r="L41" s="27">
        <f t="shared" si="4"/>
        <v>0</v>
      </c>
    </row>
    <row r="42" spans="1:12" ht="15.75" customHeight="1" x14ac:dyDescent="0.45">
      <c r="A42" s="294"/>
      <c r="B42" s="5" t="s">
        <v>4</v>
      </c>
      <c r="C42" s="2">
        <v>504</v>
      </c>
      <c r="D42" s="1">
        <v>0</v>
      </c>
      <c r="E42" s="1">
        <v>0</v>
      </c>
      <c r="F42" s="41">
        <f t="shared" si="0"/>
        <v>0</v>
      </c>
      <c r="G42" s="22">
        <f t="shared" si="1"/>
        <v>0</v>
      </c>
      <c r="H42" s="45">
        <f t="shared" si="2"/>
        <v>0</v>
      </c>
      <c r="I42" s="42">
        <f t="shared" si="3"/>
        <v>0</v>
      </c>
      <c r="J42" s="30">
        <f t="shared" si="5"/>
        <v>0</v>
      </c>
      <c r="K42" s="216"/>
      <c r="L42" s="27">
        <f t="shared" si="4"/>
        <v>0</v>
      </c>
    </row>
    <row r="43" spans="1:12" ht="15" customHeight="1" x14ac:dyDescent="0.45">
      <c r="A43" s="293"/>
      <c r="B43" s="5" t="s">
        <v>5</v>
      </c>
      <c r="C43" s="2">
        <v>101</v>
      </c>
      <c r="D43" s="1">
        <v>0</v>
      </c>
      <c r="E43" s="1">
        <v>0</v>
      </c>
      <c r="F43" s="41">
        <f>(E43-D43)*0.01</f>
        <v>0</v>
      </c>
      <c r="G43" s="22">
        <f t="shared" si="1"/>
        <v>0</v>
      </c>
      <c r="H43" s="45">
        <f t="shared" si="2"/>
        <v>0</v>
      </c>
      <c r="I43" s="42">
        <f t="shared" si="3"/>
        <v>0</v>
      </c>
      <c r="J43" s="30">
        <f t="shared" si="5"/>
        <v>0</v>
      </c>
      <c r="K43" s="216"/>
      <c r="L43" s="27">
        <f t="shared" si="4"/>
        <v>0</v>
      </c>
    </row>
    <row r="44" spans="1:12" ht="15" customHeight="1" x14ac:dyDescent="0.45">
      <c r="A44" s="293"/>
      <c r="B44" s="5" t="s">
        <v>5</v>
      </c>
      <c r="C44" s="2">
        <v>102</v>
      </c>
      <c r="D44" s="1">
        <v>0</v>
      </c>
      <c r="E44" s="1">
        <v>0</v>
      </c>
      <c r="F44" s="41">
        <f t="shared" si="0"/>
        <v>0</v>
      </c>
      <c r="G44" s="22">
        <f t="shared" si="1"/>
        <v>0</v>
      </c>
      <c r="H44" s="45">
        <f t="shared" si="2"/>
        <v>0</v>
      </c>
      <c r="I44" s="42">
        <f t="shared" si="3"/>
        <v>0</v>
      </c>
      <c r="J44" s="30">
        <f t="shared" si="5"/>
        <v>0</v>
      </c>
      <c r="K44" s="216"/>
      <c r="L44" s="27">
        <f t="shared" si="4"/>
        <v>0</v>
      </c>
    </row>
    <row r="45" spans="1:12" ht="15" customHeight="1" x14ac:dyDescent="0.45">
      <c r="A45" s="293"/>
      <c r="B45" s="5" t="s">
        <v>5</v>
      </c>
      <c r="C45" s="2">
        <v>103</v>
      </c>
      <c r="D45" s="1">
        <v>0</v>
      </c>
      <c r="E45" s="1">
        <v>0</v>
      </c>
      <c r="F45" s="41">
        <f t="shared" si="0"/>
        <v>0</v>
      </c>
      <c r="G45" s="22">
        <f t="shared" si="1"/>
        <v>0</v>
      </c>
      <c r="H45" s="45">
        <f t="shared" si="2"/>
        <v>0</v>
      </c>
      <c r="I45" s="42">
        <f t="shared" si="3"/>
        <v>0</v>
      </c>
      <c r="J45" s="30">
        <f t="shared" si="5"/>
        <v>0</v>
      </c>
      <c r="K45" s="216"/>
      <c r="L45" s="27">
        <f t="shared" si="4"/>
        <v>0</v>
      </c>
    </row>
    <row r="46" spans="1:12" ht="15" customHeight="1" x14ac:dyDescent="0.45">
      <c r="A46" s="293"/>
      <c r="B46" s="5" t="s">
        <v>5</v>
      </c>
      <c r="C46" s="2">
        <v>104</v>
      </c>
      <c r="D46" s="1">
        <v>0</v>
      </c>
      <c r="E46" s="1">
        <v>0</v>
      </c>
      <c r="F46" s="41">
        <f t="shared" si="0"/>
        <v>0</v>
      </c>
      <c r="G46" s="22">
        <f t="shared" si="1"/>
        <v>0</v>
      </c>
      <c r="H46" s="45">
        <f t="shared" si="2"/>
        <v>0</v>
      </c>
      <c r="I46" s="42">
        <f t="shared" si="3"/>
        <v>0</v>
      </c>
      <c r="J46" s="30">
        <f t="shared" si="5"/>
        <v>0</v>
      </c>
      <c r="K46" s="216"/>
      <c r="L46" s="27">
        <f t="shared" si="4"/>
        <v>0</v>
      </c>
    </row>
    <row r="47" spans="1:12" ht="15" customHeight="1" x14ac:dyDescent="0.45">
      <c r="A47" s="293"/>
      <c r="B47" s="5" t="s">
        <v>5</v>
      </c>
      <c r="C47" s="2">
        <v>201</v>
      </c>
      <c r="D47" s="1">
        <v>0</v>
      </c>
      <c r="E47" s="1">
        <v>0</v>
      </c>
      <c r="F47" s="41">
        <f t="shared" si="0"/>
        <v>0</v>
      </c>
      <c r="G47" s="22">
        <f t="shared" si="1"/>
        <v>0</v>
      </c>
      <c r="H47" s="45">
        <f t="shared" si="2"/>
        <v>0</v>
      </c>
      <c r="I47" s="42">
        <f t="shared" si="3"/>
        <v>0</v>
      </c>
      <c r="J47" s="30">
        <f t="shared" si="5"/>
        <v>0</v>
      </c>
      <c r="K47" s="216"/>
      <c r="L47" s="27">
        <f t="shared" si="4"/>
        <v>0</v>
      </c>
    </row>
    <row r="48" spans="1:12" ht="15" customHeight="1" x14ac:dyDescent="0.45">
      <c r="A48" s="293"/>
      <c r="B48" s="5" t="s">
        <v>5</v>
      </c>
      <c r="C48" s="2">
        <v>202</v>
      </c>
      <c r="D48" s="1">
        <v>0</v>
      </c>
      <c r="E48" s="1">
        <v>0</v>
      </c>
      <c r="F48" s="41">
        <f t="shared" si="0"/>
        <v>0</v>
      </c>
      <c r="G48" s="22">
        <f t="shared" si="1"/>
        <v>0</v>
      </c>
      <c r="H48" s="45">
        <f t="shared" si="2"/>
        <v>0</v>
      </c>
      <c r="I48" s="42">
        <f t="shared" si="3"/>
        <v>0</v>
      </c>
      <c r="J48" s="30">
        <f t="shared" si="5"/>
        <v>0</v>
      </c>
      <c r="K48" s="216"/>
      <c r="L48" s="27">
        <f t="shared" si="4"/>
        <v>0</v>
      </c>
    </row>
    <row r="49" spans="1:12" ht="15" customHeight="1" x14ac:dyDescent="0.45">
      <c r="A49" s="293"/>
      <c r="B49" s="5" t="s">
        <v>5</v>
      </c>
      <c r="C49" s="2">
        <v>203</v>
      </c>
      <c r="D49" s="1">
        <v>0</v>
      </c>
      <c r="E49" s="1">
        <v>0</v>
      </c>
      <c r="F49" s="41">
        <f t="shared" si="0"/>
        <v>0</v>
      </c>
      <c r="G49" s="22">
        <f t="shared" si="1"/>
        <v>0</v>
      </c>
      <c r="H49" s="45">
        <f t="shared" si="2"/>
        <v>0</v>
      </c>
      <c r="I49" s="42">
        <f t="shared" si="3"/>
        <v>0</v>
      </c>
      <c r="J49" s="30">
        <f t="shared" si="5"/>
        <v>0</v>
      </c>
      <c r="K49" s="216"/>
      <c r="L49" s="27">
        <f t="shared" si="4"/>
        <v>0</v>
      </c>
    </row>
    <row r="50" spans="1:12" ht="15" customHeight="1" x14ac:dyDescent="0.45">
      <c r="A50" s="293"/>
      <c r="B50" s="5" t="s">
        <v>5</v>
      </c>
      <c r="C50" s="2">
        <v>204</v>
      </c>
      <c r="D50" s="1">
        <v>0</v>
      </c>
      <c r="E50" s="1">
        <v>0</v>
      </c>
      <c r="F50" s="41">
        <f t="shared" si="0"/>
        <v>0</v>
      </c>
      <c r="G50" s="22">
        <f t="shared" si="1"/>
        <v>0</v>
      </c>
      <c r="H50" s="45">
        <f t="shared" si="2"/>
        <v>0</v>
      </c>
      <c r="I50" s="42">
        <f t="shared" si="3"/>
        <v>0</v>
      </c>
      <c r="J50" s="30">
        <f t="shared" si="5"/>
        <v>0</v>
      </c>
      <c r="K50" s="216"/>
      <c r="L50" s="27">
        <f t="shared" si="4"/>
        <v>0</v>
      </c>
    </row>
    <row r="51" spans="1:12" ht="15" customHeight="1" x14ac:dyDescent="0.45">
      <c r="A51" s="293"/>
      <c r="B51" s="5" t="s">
        <v>5</v>
      </c>
      <c r="C51" s="2">
        <v>301</v>
      </c>
      <c r="D51" s="1">
        <v>0</v>
      </c>
      <c r="E51" s="1">
        <v>0</v>
      </c>
      <c r="F51" s="41">
        <f t="shared" si="0"/>
        <v>0</v>
      </c>
      <c r="G51" s="22">
        <f t="shared" si="1"/>
        <v>0</v>
      </c>
      <c r="H51" s="45">
        <f t="shared" si="2"/>
        <v>0</v>
      </c>
      <c r="I51" s="42">
        <f t="shared" si="3"/>
        <v>0</v>
      </c>
      <c r="J51" s="30">
        <f t="shared" si="5"/>
        <v>0</v>
      </c>
      <c r="K51" s="216"/>
      <c r="L51" s="27">
        <f t="shared" si="4"/>
        <v>0</v>
      </c>
    </row>
    <row r="52" spans="1:12" ht="15" customHeight="1" x14ac:dyDescent="0.45">
      <c r="A52" s="293"/>
      <c r="B52" s="5" t="s">
        <v>5</v>
      </c>
      <c r="C52" s="2">
        <v>302</v>
      </c>
      <c r="D52" s="1">
        <v>0</v>
      </c>
      <c r="E52" s="1">
        <v>0</v>
      </c>
      <c r="F52" s="41">
        <f t="shared" si="0"/>
        <v>0</v>
      </c>
      <c r="G52" s="22">
        <f t="shared" si="1"/>
        <v>0</v>
      </c>
      <c r="H52" s="45">
        <f t="shared" si="2"/>
        <v>0</v>
      </c>
      <c r="I52" s="42">
        <f t="shared" si="3"/>
        <v>0</v>
      </c>
      <c r="J52" s="30">
        <f t="shared" si="5"/>
        <v>0</v>
      </c>
      <c r="K52" s="216"/>
      <c r="L52" s="27">
        <f t="shared" si="4"/>
        <v>0</v>
      </c>
    </row>
    <row r="53" spans="1:12" ht="15" customHeight="1" x14ac:dyDescent="0.45">
      <c r="A53" s="293"/>
      <c r="B53" s="5" t="s">
        <v>5</v>
      </c>
      <c r="C53" s="2">
        <v>303</v>
      </c>
      <c r="D53" s="1">
        <v>0</v>
      </c>
      <c r="E53" s="1">
        <v>0</v>
      </c>
      <c r="F53" s="41">
        <f t="shared" si="0"/>
        <v>0</v>
      </c>
      <c r="G53" s="22">
        <f t="shared" si="1"/>
        <v>0</v>
      </c>
      <c r="H53" s="45">
        <f t="shared" si="2"/>
        <v>0</v>
      </c>
      <c r="I53" s="42">
        <f t="shared" si="3"/>
        <v>0</v>
      </c>
      <c r="J53" s="30">
        <f t="shared" si="5"/>
        <v>0</v>
      </c>
      <c r="K53" s="216"/>
      <c r="L53" s="27">
        <f t="shared" si="4"/>
        <v>0</v>
      </c>
    </row>
    <row r="54" spans="1:12" ht="15" customHeight="1" x14ac:dyDescent="0.45">
      <c r="A54" s="293"/>
      <c r="B54" s="5" t="s">
        <v>5</v>
      </c>
      <c r="C54" s="2">
        <v>304</v>
      </c>
      <c r="D54" s="1">
        <v>0</v>
      </c>
      <c r="E54" s="1">
        <v>0</v>
      </c>
      <c r="F54" s="41">
        <f t="shared" si="0"/>
        <v>0</v>
      </c>
      <c r="G54" s="22">
        <f t="shared" si="1"/>
        <v>0</v>
      </c>
      <c r="H54" s="45">
        <f t="shared" si="2"/>
        <v>0</v>
      </c>
      <c r="I54" s="42">
        <f t="shared" si="3"/>
        <v>0</v>
      </c>
      <c r="J54" s="30">
        <f t="shared" si="5"/>
        <v>0</v>
      </c>
      <c r="K54" s="216"/>
      <c r="L54" s="27">
        <f t="shared" si="4"/>
        <v>0</v>
      </c>
    </row>
    <row r="55" spans="1:12" ht="15" customHeight="1" x14ac:dyDescent="0.45">
      <c r="A55" s="293"/>
      <c r="B55" s="5" t="s">
        <v>5</v>
      </c>
      <c r="C55" s="2">
        <v>401</v>
      </c>
      <c r="D55" s="1">
        <v>0</v>
      </c>
      <c r="E55" s="1">
        <v>0</v>
      </c>
      <c r="F55" s="41">
        <f t="shared" si="0"/>
        <v>0</v>
      </c>
      <c r="G55" s="22">
        <f t="shared" si="1"/>
        <v>0</v>
      </c>
      <c r="H55" s="45">
        <f t="shared" si="2"/>
        <v>0</v>
      </c>
      <c r="I55" s="42">
        <f t="shared" si="3"/>
        <v>0</v>
      </c>
      <c r="J55" s="30">
        <f t="shared" si="5"/>
        <v>0</v>
      </c>
      <c r="K55" s="216"/>
      <c r="L55" s="27">
        <f t="shared" si="4"/>
        <v>0</v>
      </c>
    </row>
    <row r="56" spans="1:12" ht="15" customHeight="1" x14ac:dyDescent="0.45">
      <c r="A56" s="293"/>
      <c r="B56" s="5" t="s">
        <v>5</v>
      </c>
      <c r="C56" s="2">
        <v>402</v>
      </c>
      <c r="D56" s="1">
        <v>0</v>
      </c>
      <c r="E56" s="1">
        <v>0</v>
      </c>
      <c r="F56" s="41">
        <f t="shared" si="0"/>
        <v>0</v>
      </c>
      <c r="G56" s="22">
        <f t="shared" si="1"/>
        <v>0</v>
      </c>
      <c r="H56" s="45">
        <f t="shared" si="2"/>
        <v>0</v>
      </c>
      <c r="I56" s="42">
        <f t="shared" si="3"/>
        <v>0</v>
      </c>
      <c r="J56" s="30">
        <f t="shared" si="5"/>
        <v>0</v>
      </c>
      <c r="K56" s="216"/>
      <c r="L56" s="27">
        <f t="shared" si="4"/>
        <v>0</v>
      </c>
    </row>
    <row r="57" spans="1:12" ht="15" customHeight="1" x14ac:dyDescent="0.45">
      <c r="A57" s="293"/>
      <c r="B57" s="5" t="s">
        <v>5</v>
      </c>
      <c r="C57" s="2">
        <v>403</v>
      </c>
      <c r="D57" s="1">
        <v>0</v>
      </c>
      <c r="E57" s="1">
        <v>0</v>
      </c>
      <c r="F57" s="41">
        <f>(E57-D57)*0.01</f>
        <v>0</v>
      </c>
      <c r="G57" s="22">
        <f t="shared" si="1"/>
        <v>0</v>
      </c>
      <c r="H57" s="45">
        <f t="shared" si="2"/>
        <v>0</v>
      </c>
      <c r="I57" s="42">
        <f t="shared" si="3"/>
        <v>0</v>
      </c>
      <c r="J57" s="30">
        <f t="shared" si="5"/>
        <v>0</v>
      </c>
      <c r="K57" s="216"/>
      <c r="L57" s="27">
        <f t="shared" si="4"/>
        <v>0</v>
      </c>
    </row>
    <row r="58" spans="1:12" ht="15" customHeight="1" x14ac:dyDescent="0.45">
      <c r="A58" s="293"/>
      <c r="B58" s="5" t="s">
        <v>5</v>
      </c>
      <c r="C58" s="2">
        <v>404</v>
      </c>
      <c r="D58" s="1">
        <v>0</v>
      </c>
      <c r="E58" s="1">
        <v>0</v>
      </c>
      <c r="F58" s="41">
        <f t="shared" si="0"/>
        <v>0</v>
      </c>
      <c r="G58" s="22">
        <f t="shared" si="1"/>
        <v>0</v>
      </c>
      <c r="H58" s="45">
        <f t="shared" si="2"/>
        <v>0</v>
      </c>
      <c r="I58" s="42">
        <f t="shared" si="3"/>
        <v>0</v>
      </c>
      <c r="J58" s="30">
        <f t="shared" si="5"/>
        <v>0</v>
      </c>
      <c r="K58" s="216"/>
      <c r="L58" s="27">
        <f t="shared" si="4"/>
        <v>0</v>
      </c>
    </row>
    <row r="59" spans="1:12" ht="15" customHeight="1" x14ac:dyDescent="0.45">
      <c r="A59" s="293"/>
      <c r="B59" s="5" t="s">
        <v>5</v>
      </c>
      <c r="C59" s="2">
        <v>501</v>
      </c>
      <c r="D59" s="1">
        <v>0</v>
      </c>
      <c r="E59" s="1">
        <v>0</v>
      </c>
      <c r="F59" s="41">
        <f t="shared" si="0"/>
        <v>0</v>
      </c>
      <c r="G59" s="22">
        <f t="shared" si="1"/>
        <v>0</v>
      </c>
      <c r="H59" s="45">
        <f t="shared" si="2"/>
        <v>0</v>
      </c>
      <c r="I59" s="42">
        <f t="shared" si="3"/>
        <v>0</v>
      </c>
      <c r="J59" s="30">
        <f t="shared" si="5"/>
        <v>0</v>
      </c>
      <c r="K59" s="216"/>
      <c r="L59" s="27">
        <f t="shared" si="4"/>
        <v>0</v>
      </c>
    </row>
    <row r="60" spans="1:12" ht="15" customHeight="1" x14ac:dyDescent="0.45">
      <c r="A60" s="293"/>
      <c r="B60" s="5" t="s">
        <v>5</v>
      </c>
      <c r="C60" s="2">
        <v>502</v>
      </c>
      <c r="D60" s="1">
        <v>0</v>
      </c>
      <c r="E60" s="1">
        <v>0</v>
      </c>
      <c r="F60" s="41">
        <f t="shared" si="0"/>
        <v>0</v>
      </c>
      <c r="G60" s="22">
        <f t="shared" si="1"/>
        <v>0</v>
      </c>
      <c r="H60" s="45">
        <f t="shared" si="2"/>
        <v>0</v>
      </c>
      <c r="I60" s="42">
        <f t="shared" si="3"/>
        <v>0</v>
      </c>
      <c r="J60" s="30">
        <f t="shared" si="5"/>
        <v>0</v>
      </c>
      <c r="K60" s="216"/>
      <c r="L60" s="27">
        <f t="shared" si="4"/>
        <v>0</v>
      </c>
    </row>
    <row r="61" spans="1:12" ht="15" customHeight="1" x14ac:dyDescent="0.45">
      <c r="A61" s="293"/>
      <c r="B61" s="5" t="s">
        <v>5</v>
      </c>
      <c r="C61" s="2">
        <v>503</v>
      </c>
      <c r="D61" s="1">
        <v>0</v>
      </c>
      <c r="E61" s="1">
        <v>0</v>
      </c>
      <c r="F61" s="41">
        <f t="shared" si="0"/>
        <v>0</v>
      </c>
      <c r="G61" s="22">
        <f t="shared" si="1"/>
        <v>0</v>
      </c>
      <c r="H61" s="45">
        <f t="shared" si="2"/>
        <v>0</v>
      </c>
      <c r="I61" s="42">
        <f t="shared" si="3"/>
        <v>0</v>
      </c>
      <c r="J61" s="30">
        <f t="shared" si="5"/>
        <v>0</v>
      </c>
      <c r="K61" s="216"/>
      <c r="L61" s="27">
        <f t="shared" si="4"/>
        <v>0</v>
      </c>
    </row>
    <row r="62" spans="1:12" ht="15.75" customHeight="1" x14ac:dyDescent="0.45">
      <c r="A62" s="293"/>
      <c r="B62" s="5" t="s">
        <v>5</v>
      </c>
      <c r="C62" s="2">
        <v>504</v>
      </c>
      <c r="D62" s="1">
        <v>0</v>
      </c>
      <c r="E62" s="1">
        <v>0</v>
      </c>
      <c r="F62" s="41">
        <f t="shared" si="0"/>
        <v>0</v>
      </c>
      <c r="G62" s="22">
        <f t="shared" si="1"/>
        <v>0</v>
      </c>
      <c r="H62" s="45">
        <f t="shared" si="2"/>
        <v>0</v>
      </c>
      <c r="I62" s="42">
        <f t="shared" si="3"/>
        <v>0</v>
      </c>
      <c r="J62" s="30">
        <f t="shared" si="5"/>
        <v>0</v>
      </c>
      <c r="K62" s="216"/>
      <c r="L62" s="27">
        <f t="shared" si="4"/>
        <v>0</v>
      </c>
    </row>
    <row r="63" spans="1:12" ht="15" customHeight="1" x14ac:dyDescent="0.45">
      <c r="A63" s="294"/>
      <c r="B63" s="5" t="s">
        <v>6</v>
      </c>
      <c r="C63" s="2">
        <v>101</v>
      </c>
      <c r="D63" s="1">
        <v>0</v>
      </c>
      <c r="E63" s="1">
        <v>0</v>
      </c>
      <c r="F63" s="41">
        <f t="shared" si="0"/>
        <v>0</v>
      </c>
      <c r="G63" s="22">
        <f t="shared" si="1"/>
        <v>0</v>
      </c>
      <c r="H63" s="45">
        <f t="shared" si="2"/>
        <v>0</v>
      </c>
      <c r="I63" s="42">
        <f t="shared" si="3"/>
        <v>0</v>
      </c>
      <c r="J63" s="30">
        <f t="shared" si="5"/>
        <v>0</v>
      </c>
      <c r="K63" s="216"/>
      <c r="L63" s="27">
        <f t="shared" si="4"/>
        <v>0</v>
      </c>
    </row>
    <row r="64" spans="1:12" ht="15" customHeight="1" x14ac:dyDescent="0.45">
      <c r="A64" s="294"/>
      <c r="B64" s="5" t="s">
        <v>6</v>
      </c>
      <c r="C64" s="2">
        <v>102</v>
      </c>
      <c r="D64" s="1">
        <v>0</v>
      </c>
      <c r="E64" s="1">
        <v>0</v>
      </c>
      <c r="F64" s="41">
        <f t="shared" si="0"/>
        <v>0</v>
      </c>
      <c r="G64" s="22">
        <f>MMULT($G$1,1/$F$183)*F64</f>
        <v>0</v>
      </c>
      <c r="H64" s="45">
        <f t="shared" si="2"/>
        <v>0</v>
      </c>
      <c r="I64" s="42">
        <f t="shared" si="3"/>
        <v>0</v>
      </c>
      <c r="J64" s="30">
        <f t="shared" si="5"/>
        <v>0</v>
      </c>
      <c r="K64" s="216"/>
      <c r="L64" s="27">
        <f t="shared" si="4"/>
        <v>0</v>
      </c>
    </row>
    <row r="65" spans="1:12" ht="15" customHeight="1" x14ac:dyDescent="0.45">
      <c r="A65" s="294"/>
      <c r="B65" s="5" t="s">
        <v>6</v>
      </c>
      <c r="C65" s="2">
        <v>103</v>
      </c>
      <c r="D65" s="1">
        <v>0</v>
      </c>
      <c r="E65" s="1">
        <v>0</v>
      </c>
      <c r="F65" s="41">
        <f t="shared" si="0"/>
        <v>0</v>
      </c>
      <c r="G65" s="22">
        <f t="shared" si="1"/>
        <v>0</v>
      </c>
      <c r="H65" s="45">
        <f t="shared" si="2"/>
        <v>0</v>
      </c>
      <c r="I65" s="42">
        <f t="shared" si="3"/>
        <v>0</v>
      </c>
      <c r="J65" s="30">
        <f t="shared" si="5"/>
        <v>0</v>
      </c>
      <c r="K65" s="216"/>
      <c r="L65" s="27">
        <f>SUM(I65,J65,K65)</f>
        <v>0</v>
      </c>
    </row>
    <row r="66" spans="1:12" ht="15" customHeight="1" x14ac:dyDescent="0.45">
      <c r="A66" s="294"/>
      <c r="B66" s="5" t="s">
        <v>6</v>
      </c>
      <c r="C66" s="2">
        <v>104</v>
      </c>
      <c r="D66" s="1">
        <v>0</v>
      </c>
      <c r="E66" s="1">
        <v>0</v>
      </c>
      <c r="F66" s="41">
        <f t="shared" si="0"/>
        <v>0</v>
      </c>
      <c r="G66" s="22">
        <f t="shared" si="1"/>
        <v>0</v>
      </c>
      <c r="H66" s="45">
        <f t="shared" si="2"/>
        <v>0</v>
      </c>
      <c r="I66" s="42">
        <f t="shared" si="3"/>
        <v>0</v>
      </c>
      <c r="J66" s="30">
        <f t="shared" si="5"/>
        <v>0</v>
      </c>
      <c r="K66" s="216"/>
      <c r="L66" s="27">
        <f t="shared" si="4"/>
        <v>0</v>
      </c>
    </row>
    <row r="67" spans="1:12" ht="15" customHeight="1" x14ac:dyDescent="0.45">
      <c r="A67" s="294"/>
      <c r="B67" s="5" t="s">
        <v>6</v>
      </c>
      <c r="C67" s="2">
        <v>201</v>
      </c>
      <c r="D67" s="1">
        <v>0</v>
      </c>
      <c r="E67" s="1">
        <v>0</v>
      </c>
      <c r="F67" s="41">
        <f t="shared" si="0"/>
        <v>0</v>
      </c>
      <c r="G67" s="22">
        <f t="shared" si="1"/>
        <v>0</v>
      </c>
      <c r="H67" s="45">
        <f t="shared" si="2"/>
        <v>0</v>
      </c>
      <c r="I67" s="42">
        <f t="shared" si="3"/>
        <v>0</v>
      </c>
      <c r="J67" s="30">
        <f t="shared" si="5"/>
        <v>0</v>
      </c>
      <c r="K67" s="216"/>
      <c r="L67" s="27">
        <f t="shared" si="4"/>
        <v>0</v>
      </c>
    </row>
    <row r="68" spans="1:12" ht="15" customHeight="1" x14ac:dyDescent="0.45">
      <c r="A68" s="294"/>
      <c r="B68" s="5" t="s">
        <v>6</v>
      </c>
      <c r="C68" s="2">
        <v>202</v>
      </c>
      <c r="D68" s="1">
        <v>0</v>
      </c>
      <c r="E68" s="1">
        <v>0</v>
      </c>
      <c r="F68" s="41">
        <f t="shared" ref="F68:F89" si="6">(E68-D68)*$N$1</f>
        <v>0</v>
      </c>
      <c r="G68" s="22">
        <f t="shared" ref="G68:G131" si="7">MMULT($G$1,1/$F$183)*F68</f>
        <v>0</v>
      </c>
      <c r="H68" s="45">
        <f t="shared" ref="H68:H131" si="8">MMULT($H$1,1/180)</f>
        <v>0</v>
      </c>
      <c r="I68" s="42">
        <f t="shared" ref="I68:I131" si="9">SUM(G68,H68)</f>
        <v>0</v>
      </c>
      <c r="J68" s="30">
        <f t="shared" si="5"/>
        <v>0</v>
      </c>
      <c r="K68" s="216"/>
      <c r="L68" s="27">
        <f t="shared" ref="L68:L131" si="10">SUM(I68,J68,K68)</f>
        <v>0</v>
      </c>
    </row>
    <row r="69" spans="1:12" ht="15" customHeight="1" x14ac:dyDescent="0.45">
      <c r="A69" s="294"/>
      <c r="B69" s="5" t="s">
        <v>6</v>
      </c>
      <c r="C69" s="2">
        <v>203</v>
      </c>
      <c r="D69" s="1">
        <v>0</v>
      </c>
      <c r="E69" s="1">
        <v>0</v>
      </c>
      <c r="F69" s="41">
        <f t="shared" si="6"/>
        <v>0</v>
      </c>
      <c r="G69" s="22">
        <f t="shared" si="7"/>
        <v>0</v>
      </c>
      <c r="H69" s="45">
        <f t="shared" si="8"/>
        <v>0</v>
      </c>
      <c r="I69" s="42">
        <f t="shared" si="9"/>
        <v>0</v>
      </c>
      <c r="J69" s="30">
        <f t="shared" ref="J69:J132" si="11">SUM($J$3)</f>
        <v>0</v>
      </c>
      <c r="K69" s="216"/>
      <c r="L69" s="27">
        <f t="shared" si="10"/>
        <v>0</v>
      </c>
    </row>
    <row r="70" spans="1:12" ht="15" customHeight="1" x14ac:dyDescent="0.45">
      <c r="A70" s="294"/>
      <c r="B70" s="5" t="s">
        <v>6</v>
      </c>
      <c r="C70" s="2">
        <v>204</v>
      </c>
      <c r="D70" s="1">
        <v>0</v>
      </c>
      <c r="E70" s="1">
        <v>0</v>
      </c>
      <c r="F70" s="41">
        <f t="shared" si="6"/>
        <v>0</v>
      </c>
      <c r="G70" s="22">
        <f t="shared" si="7"/>
        <v>0</v>
      </c>
      <c r="H70" s="45">
        <f t="shared" si="8"/>
        <v>0</v>
      </c>
      <c r="I70" s="42">
        <f t="shared" si="9"/>
        <v>0</v>
      </c>
      <c r="J70" s="30">
        <f t="shared" si="11"/>
        <v>0</v>
      </c>
      <c r="K70" s="216"/>
      <c r="L70" s="27">
        <f t="shared" si="10"/>
        <v>0</v>
      </c>
    </row>
    <row r="71" spans="1:12" ht="15" customHeight="1" x14ac:dyDescent="0.45">
      <c r="A71" s="294"/>
      <c r="B71" s="5" t="s">
        <v>6</v>
      </c>
      <c r="C71" s="2">
        <v>301</v>
      </c>
      <c r="D71" s="1">
        <v>0</v>
      </c>
      <c r="E71" s="1">
        <v>0</v>
      </c>
      <c r="F71" s="41">
        <f t="shared" si="6"/>
        <v>0</v>
      </c>
      <c r="G71" s="22">
        <f t="shared" si="7"/>
        <v>0</v>
      </c>
      <c r="H71" s="45">
        <f t="shared" si="8"/>
        <v>0</v>
      </c>
      <c r="I71" s="42">
        <f t="shared" si="9"/>
        <v>0</v>
      </c>
      <c r="J71" s="30">
        <f t="shared" si="11"/>
        <v>0</v>
      </c>
      <c r="K71" s="216"/>
      <c r="L71" s="27">
        <f t="shared" si="10"/>
        <v>0</v>
      </c>
    </row>
    <row r="72" spans="1:12" ht="15" customHeight="1" x14ac:dyDescent="0.45">
      <c r="A72" s="294"/>
      <c r="B72" s="5" t="s">
        <v>6</v>
      </c>
      <c r="C72" s="2">
        <v>302</v>
      </c>
      <c r="D72" s="1">
        <v>0</v>
      </c>
      <c r="E72" s="1">
        <v>0</v>
      </c>
      <c r="F72" s="41">
        <f t="shared" si="6"/>
        <v>0</v>
      </c>
      <c r="G72" s="22">
        <f t="shared" si="7"/>
        <v>0</v>
      </c>
      <c r="H72" s="45">
        <f t="shared" si="8"/>
        <v>0</v>
      </c>
      <c r="I72" s="42">
        <f t="shared" si="9"/>
        <v>0</v>
      </c>
      <c r="J72" s="30">
        <f t="shared" si="11"/>
        <v>0</v>
      </c>
      <c r="K72" s="216"/>
      <c r="L72" s="27">
        <f t="shared" si="10"/>
        <v>0</v>
      </c>
    </row>
    <row r="73" spans="1:12" ht="15" customHeight="1" x14ac:dyDescent="0.45">
      <c r="A73" s="294"/>
      <c r="B73" s="5" t="s">
        <v>6</v>
      </c>
      <c r="C73" s="2">
        <v>303</v>
      </c>
      <c r="D73" s="1">
        <v>0</v>
      </c>
      <c r="E73" s="1">
        <v>0</v>
      </c>
      <c r="F73" s="41">
        <f t="shared" si="6"/>
        <v>0</v>
      </c>
      <c r="G73" s="22">
        <f t="shared" si="7"/>
        <v>0</v>
      </c>
      <c r="H73" s="45">
        <f t="shared" si="8"/>
        <v>0</v>
      </c>
      <c r="I73" s="42">
        <f t="shared" si="9"/>
        <v>0</v>
      </c>
      <c r="J73" s="30">
        <f t="shared" si="11"/>
        <v>0</v>
      </c>
      <c r="K73" s="216"/>
      <c r="L73" s="27">
        <f t="shared" si="10"/>
        <v>0</v>
      </c>
    </row>
    <row r="74" spans="1:12" ht="15" customHeight="1" x14ac:dyDescent="0.45">
      <c r="A74" s="294"/>
      <c r="B74" s="5" t="s">
        <v>6</v>
      </c>
      <c r="C74" s="2">
        <v>304</v>
      </c>
      <c r="D74" s="1">
        <v>0</v>
      </c>
      <c r="E74" s="1">
        <v>0</v>
      </c>
      <c r="F74" s="41">
        <f t="shared" si="6"/>
        <v>0</v>
      </c>
      <c r="G74" s="22">
        <f t="shared" si="7"/>
        <v>0</v>
      </c>
      <c r="H74" s="45">
        <f t="shared" si="8"/>
        <v>0</v>
      </c>
      <c r="I74" s="42">
        <f t="shared" si="9"/>
        <v>0</v>
      </c>
      <c r="J74" s="30">
        <f t="shared" si="11"/>
        <v>0</v>
      </c>
      <c r="K74" s="216"/>
      <c r="L74" s="27">
        <f t="shared" si="10"/>
        <v>0</v>
      </c>
    </row>
    <row r="75" spans="1:12" ht="15" customHeight="1" x14ac:dyDescent="0.45">
      <c r="A75" s="294"/>
      <c r="B75" s="5" t="s">
        <v>6</v>
      </c>
      <c r="C75" s="2">
        <v>401</v>
      </c>
      <c r="D75" s="1">
        <v>0</v>
      </c>
      <c r="E75" s="1">
        <v>0</v>
      </c>
      <c r="F75" s="41">
        <f t="shared" si="6"/>
        <v>0</v>
      </c>
      <c r="G75" s="22">
        <f t="shared" si="7"/>
        <v>0</v>
      </c>
      <c r="H75" s="45">
        <f t="shared" si="8"/>
        <v>0</v>
      </c>
      <c r="I75" s="42">
        <f t="shared" si="9"/>
        <v>0</v>
      </c>
      <c r="J75" s="30">
        <f t="shared" si="11"/>
        <v>0</v>
      </c>
      <c r="K75" s="216"/>
      <c r="L75" s="27">
        <f t="shared" si="10"/>
        <v>0</v>
      </c>
    </row>
    <row r="76" spans="1:12" ht="15" customHeight="1" x14ac:dyDescent="0.45">
      <c r="A76" s="294"/>
      <c r="B76" s="5" t="s">
        <v>6</v>
      </c>
      <c r="C76" s="2">
        <v>402</v>
      </c>
      <c r="D76" s="1">
        <v>0</v>
      </c>
      <c r="E76" s="1">
        <v>0</v>
      </c>
      <c r="F76" s="41">
        <f t="shared" si="6"/>
        <v>0</v>
      </c>
      <c r="G76" s="22">
        <f t="shared" si="7"/>
        <v>0</v>
      </c>
      <c r="H76" s="45">
        <f t="shared" si="8"/>
        <v>0</v>
      </c>
      <c r="I76" s="42">
        <f t="shared" si="9"/>
        <v>0</v>
      </c>
      <c r="J76" s="30">
        <f t="shared" si="11"/>
        <v>0</v>
      </c>
      <c r="K76" s="216"/>
      <c r="L76" s="27">
        <f t="shared" si="10"/>
        <v>0</v>
      </c>
    </row>
    <row r="77" spans="1:12" ht="15" customHeight="1" x14ac:dyDescent="0.45">
      <c r="A77" s="294"/>
      <c r="B77" s="5" t="s">
        <v>6</v>
      </c>
      <c r="C77" s="2">
        <v>403</v>
      </c>
      <c r="D77" s="1">
        <v>0</v>
      </c>
      <c r="E77" s="1">
        <v>0</v>
      </c>
      <c r="F77" s="41">
        <f t="shared" si="6"/>
        <v>0</v>
      </c>
      <c r="G77" s="22">
        <f t="shared" si="7"/>
        <v>0</v>
      </c>
      <c r="H77" s="45">
        <f t="shared" si="8"/>
        <v>0</v>
      </c>
      <c r="I77" s="42">
        <f t="shared" si="9"/>
        <v>0</v>
      </c>
      <c r="J77" s="30">
        <f t="shared" si="11"/>
        <v>0</v>
      </c>
      <c r="K77" s="216"/>
      <c r="L77" s="27">
        <f t="shared" si="10"/>
        <v>0</v>
      </c>
    </row>
    <row r="78" spans="1:12" ht="15" customHeight="1" x14ac:dyDescent="0.45">
      <c r="A78" s="294"/>
      <c r="B78" s="5" t="s">
        <v>6</v>
      </c>
      <c r="C78" s="2">
        <v>404</v>
      </c>
      <c r="D78" s="1">
        <v>0</v>
      </c>
      <c r="E78" s="1">
        <v>0</v>
      </c>
      <c r="F78" s="41">
        <f t="shared" si="6"/>
        <v>0</v>
      </c>
      <c r="G78" s="22">
        <f t="shared" si="7"/>
        <v>0</v>
      </c>
      <c r="H78" s="45">
        <f t="shared" si="8"/>
        <v>0</v>
      </c>
      <c r="I78" s="42">
        <f t="shared" si="9"/>
        <v>0</v>
      </c>
      <c r="J78" s="30">
        <f t="shared" si="11"/>
        <v>0</v>
      </c>
      <c r="K78" s="216"/>
      <c r="L78" s="27">
        <f t="shared" si="10"/>
        <v>0</v>
      </c>
    </row>
    <row r="79" spans="1:12" ht="15" customHeight="1" x14ac:dyDescent="0.45">
      <c r="A79" s="294"/>
      <c r="B79" s="5" t="s">
        <v>6</v>
      </c>
      <c r="C79" s="2">
        <v>501</v>
      </c>
      <c r="D79" s="1">
        <v>0</v>
      </c>
      <c r="E79" s="1">
        <v>0</v>
      </c>
      <c r="F79" s="41">
        <f t="shared" si="6"/>
        <v>0</v>
      </c>
      <c r="G79" s="22">
        <f t="shared" si="7"/>
        <v>0</v>
      </c>
      <c r="H79" s="45">
        <f t="shared" si="8"/>
        <v>0</v>
      </c>
      <c r="I79" s="42">
        <f t="shared" si="9"/>
        <v>0</v>
      </c>
      <c r="J79" s="30">
        <f t="shared" si="11"/>
        <v>0</v>
      </c>
      <c r="K79" s="216"/>
      <c r="L79" s="27">
        <f t="shared" si="10"/>
        <v>0</v>
      </c>
    </row>
    <row r="80" spans="1:12" ht="15" customHeight="1" x14ac:dyDescent="0.45">
      <c r="A80" s="294"/>
      <c r="B80" s="5" t="s">
        <v>6</v>
      </c>
      <c r="C80" s="2">
        <v>502</v>
      </c>
      <c r="D80" s="1">
        <v>0</v>
      </c>
      <c r="E80" s="1">
        <v>0</v>
      </c>
      <c r="F80" s="41">
        <f t="shared" si="6"/>
        <v>0</v>
      </c>
      <c r="G80" s="22">
        <f t="shared" si="7"/>
        <v>0</v>
      </c>
      <c r="H80" s="45">
        <f t="shared" si="8"/>
        <v>0</v>
      </c>
      <c r="I80" s="42">
        <f t="shared" si="9"/>
        <v>0</v>
      </c>
      <c r="J80" s="30">
        <f t="shared" si="11"/>
        <v>0</v>
      </c>
      <c r="K80" s="216"/>
      <c r="L80" s="27">
        <f t="shared" si="10"/>
        <v>0</v>
      </c>
    </row>
    <row r="81" spans="1:12" ht="15" customHeight="1" x14ac:dyDescent="0.45">
      <c r="A81" s="294"/>
      <c r="B81" s="5" t="s">
        <v>6</v>
      </c>
      <c r="C81" s="2">
        <v>503</v>
      </c>
      <c r="D81" s="1">
        <v>0</v>
      </c>
      <c r="E81" s="1">
        <v>0</v>
      </c>
      <c r="F81" s="41">
        <f t="shared" si="6"/>
        <v>0</v>
      </c>
      <c r="G81" s="22">
        <f t="shared" si="7"/>
        <v>0</v>
      </c>
      <c r="H81" s="45">
        <f t="shared" si="8"/>
        <v>0</v>
      </c>
      <c r="I81" s="42">
        <f t="shared" si="9"/>
        <v>0</v>
      </c>
      <c r="J81" s="30">
        <f t="shared" si="11"/>
        <v>0</v>
      </c>
      <c r="K81" s="216"/>
      <c r="L81" s="27">
        <f t="shared" si="10"/>
        <v>0</v>
      </c>
    </row>
    <row r="82" spans="1:12" ht="15.75" customHeight="1" x14ac:dyDescent="0.45">
      <c r="A82" s="294"/>
      <c r="B82" s="5" t="s">
        <v>6</v>
      </c>
      <c r="C82" s="2">
        <v>504</v>
      </c>
      <c r="D82" s="1">
        <v>0</v>
      </c>
      <c r="E82" s="1">
        <v>0</v>
      </c>
      <c r="F82" s="41">
        <f t="shared" si="6"/>
        <v>0</v>
      </c>
      <c r="G82" s="22">
        <f t="shared" si="7"/>
        <v>0</v>
      </c>
      <c r="H82" s="45">
        <f t="shared" si="8"/>
        <v>0</v>
      </c>
      <c r="I82" s="42">
        <f t="shared" si="9"/>
        <v>0</v>
      </c>
      <c r="J82" s="30">
        <f t="shared" si="11"/>
        <v>0</v>
      </c>
      <c r="K82" s="216"/>
      <c r="L82" s="27">
        <f t="shared" si="10"/>
        <v>0</v>
      </c>
    </row>
    <row r="83" spans="1:12" ht="15" customHeight="1" x14ac:dyDescent="0.45">
      <c r="A83" s="293"/>
      <c r="B83" s="5" t="s">
        <v>7</v>
      </c>
      <c r="C83" s="2">
        <v>101</v>
      </c>
      <c r="D83" s="1">
        <v>0</v>
      </c>
      <c r="E83" s="1">
        <v>0</v>
      </c>
      <c r="F83" s="41">
        <f t="shared" si="6"/>
        <v>0</v>
      </c>
      <c r="G83" s="22">
        <f t="shared" si="7"/>
        <v>0</v>
      </c>
      <c r="H83" s="45">
        <f t="shared" si="8"/>
        <v>0</v>
      </c>
      <c r="I83" s="42">
        <f t="shared" si="9"/>
        <v>0</v>
      </c>
      <c r="J83" s="30">
        <f t="shared" si="11"/>
        <v>0</v>
      </c>
      <c r="K83" s="216"/>
      <c r="L83" s="27">
        <f t="shared" si="10"/>
        <v>0</v>
      </c>
    </row>
    <row r="84" spans="1:12" ht="15" customHeight="1" x14ac:dyDescent="0.45">
      <c r="A84" s="293"/>
      <c r="B84" s="5" t="s">
        <v>7</v>
      </c>
      <c r="C84" s="2">
        <v>102</v>
      </c>
      <c r="D84" s="1">
        <v>0</v>
      </c>
      <c r="E84" s="1">
        <v>0</v>
      </c>
      <c r="F84" s="41">
        <f t="shared" si="6"/>
        <v>0</v>
      </c>
      <c r="G84" s="22">
        <f t="shared" si="7"/>
        <v>0</v>
      </c>
      <c r="H84" s="45">
        <f t="shared" si="8"/>
        <v>0</v>
      </c>
      <c r="I84" s="42">
        <f t="shared" si="9"/>
        <v>0</v>
      </c>
      <c r="J84" s="30">
        <f t="shared" si="11"/>
        <v>0</v>
      </c>
      <c r="K84" s="216"/>
      <c r="L84" s="27">
        <f t="shared" si="10"/>
        <v>0</v>
      </c>
    </row>
    <row r="85" spans="1:12" ht="15" customHeight="1" x14ac:dyDescent="0.45">
      <c r="A85" s="293"/>
      <c r="B85" s="5" t="s">
        <v>7</v>
      </c>
      <c r="C85" s="2">
        <v>103</v>
      </c>
      <c r="D85" s="1">
        <v>0</v>
      </c>
      <c r="E85" s="1">
        <v>0</v>
      </c>
      <c r="F85" s="41">
        <f t="shared" si="6"/>
        <v>0</v>
      </c>
      <c r="G85" s="22">
        <f t="shared" si="7"/>
        <v>0</v>
      </c>
      <c r="H85" s="45">
        <f t="shared" si="8"/>
        <v>0</v>
      </c>
      <c r="I85" s="42">
        <f t="shared" si="9"/>
        <v>0</v>
      </c>
      <c r="J85" s="30">
        <f t="shared" si="11"/>
        <v>0</v>
      </c>
      <c r="K85" s="216"/>
      <c r="L85" s="27">
        <f t="shared" si="10"/>
        <v>0</v>
      </c>
    </row>
    <row r="86" spans="1:12" ht="15" customHeight="1" x14ac:dyDescent="0.45">
      <c r="A86" s="293"/>
      <c r="B86" s="5" t="s">
        <v>7</v>
      </c>
      <c r="C86" s="2">
        <v>104</v>
      </c>
      <c r="D86" s="1">
        <v>0</v>
      </c>
      <c r="E86" s="1">
        <v>0</v>
      </c>
      <c r="F86" s="41">
        <f t="shared" si="6"/>
        <v>0</v>
      </c>
      <c r="G86" s="22">
        <f t="shared" si="7"/>
        <v>0</v>
      </c>
      <c r="H86" s="45">
        <f t="shared" si="8"/>
        <v>0</v>
      </c>
      <c r="I86" s="42">
        <f t="shared" si="9"/>
        <v>0</v>
      </c>
      <c r="J86" s="30">
        <f t="shared" si="11"/>
        <v>0</v>
      </c>
      <c r="K86" s="216"/>
      <c r="L86" s="27">
        <f t="shared" si="10"/>
        <v>0</v>
      </c>
    </row>
    <row r="87" spans="1:12" ht="15" customHeight="1" x14ac:dyDescent="0.45">
      <c r="A87" s="293"/>
      <c r="B87" s="5" t="s">
        <v>7</v>
      </c>
      <c r="C87" s="2">
        <v>201</v>
      </c>
      <c r="D87" s="1">
        <v>0</v>
      </c>
      <c r="E87" s="1">
        <v>0</v>
      </c>
      <c r="F87" s="41">
        <f t="shared" si="6"/>
        <v>0</v>
      </c>
      <c r="G87" s="22">
        <f t="shared" si="7"/>
        <v>0</v>
      </c>
      <c r="H87" s="45">
        <f t="shared" si="8"/>
        <v>0</v>
      </c>
      <c r="I87" s="42">
        <f t="shared" si="9"/>
        <v>0</v>
      </c>
      <c r="J87" s="30">
        <f t="shared" si="11"/>
        <v>0</v>
      </c>
      <c r="K87" s="216"/>
      <c r="L87" s="27">
        <f t="shared" si="10"/>
        <v>0</v>
      </c>
    </row>
    <row r="88" spans="1:12" ht="15" customHeight="1" x14ac:dyDescent="0.45">
      <c r="A88" s="293"/>
      <c r="B88" s="5" t="s">
        <v>7</v>
      </c>
      <c r="C88" s="2">
        <v>202</v>
      </c>
      <c r="D88" s="1">
        <v>0</v>
      </c>
      <c r="E88" s="1">
        <v>0</v>
      </c>
      <c r="F88" s="41">
        <f>(E88-D88)*0.01</f>
        <v>0</v>
      </c>
      <c r="G88" s="22">
        <f t="shared" si="7"/>
        <v>0</v>
      </c>
      <c r="H88" s="45">
        <f t="shared" si="8"/>
        <v>0</v>
      </c>
      <c r="I88" s="42">
        <f t="shared" si="9"/>
        <v>0</v>
      </c>
      <c r="J88" s="30">
        <f t="shared" si="11"/>
        <v>0</v>
      </c>
      <c r="K88" s="216"/>
      <c r="L88" s="27">
        <f t="shared" si="10"/>
        <v>0</v>
      </c>
    </row>
    <row r="89" spans="1:12" ht="15" customHeight="1" x14ac:dyDescent="0.45">
      <c r="A89" s="293"/>
      <c r="B89" s="5" t="s">
        <v>7</v>
      </c>
      <c r="C89" s="2">
        <v>203</v>
      </c>
      <c r="D89" s="1">
        <v>0</v>
      </c>
      <c r="E89" s="1">
        <v>0</v>
      </c>
      <c r="F89" s="41">
        <f t="shared" si="6"/>
        <v>0</v>
      </c>
      <c r="G89" s="22">
        <f t="shared" si="7"/>
        <v>0</v>
      </c>
      <c r="H89" s="45">
        <f t="shared" si="8"/>
        <v>0</v>
      </c>
      <c r="I89" s="42">
        <f t="shared" si="9"/>
        <v>0</v>
      </c>
      <c r="J89" s="30">
        <f t="shared" si="11"/>
        <v>0</v>
      </c>
      <c r="K89" s="216"/>
      <c r="L89" s="27">
        <f t="shared" si="10"/>
        <v>0</v>
      </c>
    </row>
    <row r="90" spans="1:12" ht="15" customHeight="1" x14ac:dyDescent="0.45">
      <c r="A90" s="293"/>
      <c r="B90" s="5" t="s">
        <v>7</v>
      </c>
      <c r="C90" s="2">
        <v>204</v>
      </c>
      <c r="D90" s="1">
        <v>0</v>
      </c>
      <c r="E90" s="1">
        <v>0</v>
      </c>
      <c r="F90" s="41">
        <f>(E90-D90)*0.01</f>
        <v>0</v>
      </c>
      <c r="G90" s="22">
        <f t="shared" si="7"/>
        <v>0</v>
      </c>
      <c r="H90" s="45">
        <f t="shared" si="8"/>
        <v>0</v>
      </c>
      <c r="I90" s="42">
        <f t="shared" si="9"/>
        <v>0</v>
      </c>
      <c r="J90" s="30">
        <f t="shared" si="11"/>
        <v>0</v>
      </c>
      <c r="K90" s="216"/>
      <c r="L90" s="27">
        <f t="shared" si="10"/>
        <v>0</v>
      </c>
    </row>
    <row r="91" spans="1:12" ht="15" customHeight="1" x14ac:dyDescent="0.45">
      <c r="A91" s="293"/>
      <c r="B91" s="5" t="s">
        <v>7</v>
      </c>
      <c r="C91" s="2">
        <v>301</v>
      </c>
      <c r="D91" s="1">
        <v>0</v>
      </c>
      <c r="E91" s="1">
        <v>0</v>
      </c>
      <c r="F91" s="41">
        <f t="shared" ref="F91:F123" si="12">(E91-D91)*$N$1</f>
        <v>0</v>
      </c>
      <c r="G91" s="22">
        <f t="shared" si="7"/>
        <v>0</v>
      </c>
      <c r="H91" s="45">
        <f t="shared" si="8"/>
        <v>0</v>
      </c>
      <c r="I91" s="42">
        <f t="shared" si="9"/>
        <v>0</v>
      </c>
      <c r="J91" s="30">
        <f t="shared" si="11"/>
        <v>0</v>
      </c>
      <c r="K91" s="216"/>
      <c r="L91" s="27">
        <f t="shared" si="10"/>
        <v>0</v>
      </c>
    </row>
    <row r="92" spans="1:12" ht="15" customHeight="1" x14ac:dyDescent="0.45">
      <c r="A92" s="293"/>
      <c r="B92" s="5" t="s">
        <v>7</v>
      </c>
      <c r="C92" s="2">
        <v>302</v>
      </c>
      <c r="D92" s="1">
        <v>0</v>
      </c>
      <c r="E92" s="1">
        <v>0</v>
      </c>
      <c r="F92" s="41">
        <f t="shared" si="12"/>
        <v>0</v>
      </c>
      <c r="G92" s="22">
        <f t="shared" si="7"/>
        <v>0</v>
      </c>
      <c r="H92" s="45">
        <f t="shared" si="8"/>
        <v>0</v>
      </c>
      <c r="I92" s="42">
        <f t="shared" si="9"/>
        <v>0</v>
      </c>
      <c r="J92" s="30">
        <f t="shared" si="11"/>
        <v>0</v>
      </c>
      <c r="K92" s="216"/>
      <c r="L92" s="27">
        <f t="shared" si="10"/>
        <v>0</v>
      </c>
    </row>
    <row r="93" spans="1:12" ht="15" customHeight="1" x14ac:dyDescent="0.45">
      <c r="A93" s="293"/>
      <c r="B93" s="5" t="s">
        <v>7</v>
      </c>
      <c r="C93" s="2">
        <v>303</v>
      </c>
      <c r="D93" s="1">
        <v>0</v>
      </c>
      <c r="E93" s="1">
        <v>0</v>
      </c>
      <c r="F93" s="41">
        <f t="shared" si="12"/>
        <v>0</v>
      </c>
      <c r="G93" s="22">
        <f t="shared" si="7"/>
        <v>0</v>
      </c>
      <c r="H93" s="45">
        <f t="shared" si="8"/>
        <v>0</v>
      </c>
      <c r="I93" s="42">
        <f t="shared" si="9"/>
        <v>0</v>
      </c>
      <c r="J93" s="30">
        <f t="shared" si="11"/>
        <v>0</v>
      </c>
      <c r="K93" s="216"/>
      <c r="L93" s="27">
        <f t="shared" si="10"/>
        <v>0</v>
      </c>
    </row>
    <row r="94" spans="1:12" ht="15" customHeight="1" x14ac:dyDescent="0.45">
      <c r="A94" s="293"/>
      <c r="B94" s="5" t="s">
        <v>7</v>
      </c>
      <c r="C94" s="2">
        <v>304</v>
      </c>
      <c r="D94" s="1">
        <v>0</v>
      </c>
      <c r="E94" s="1">
        <v>0</v>
      </c>
      <c r="F94" s="41">
        <f t="shared" si="12"/>
        <v>0</v>
      </c>
      <c r="G94" s="22">
        <f t="shared" si="7"/>
        <v>0</v>
      </c>
      <c r="H94" s="45">
        <f t="shared" si="8"/>
        <v>0</v>
      </c>
      <c r="I94" s="42">
        <f t="shared" si="9"/>
        <v>0</v>
      </c>
      <c r="J94" s="30">
        <f t="shared" si="11"/>
        <v>0</v>
      </c>
      <c r="K94" s="216"/>
      <c r="L94" s="27">
        <f t="shared" si="10"/>
        <v>0</v>
      </c>
    </row>
    <row r="95" spans="1:12" ht="15" customHeight="1" x14ac:dyDescent="0.45">
      <c r="A95" s="293"/>
      <c r="B95" s="5" t="s">
        <v>7</v>
      </c>
      <c r="C95" s="2">
        <v>401</v>
      </c>
      <c r="D95" s="1">
        <v>0</v>
      </c>
      <c r="E95" s="1">
        <v>0</v>
      </c>
      <c r="F95" s="41">
        <f t="shared" si="12"/>
        <v>0</v>
      </c>
      <c r="G95" s="22">
        <f t="shared" si="7"/>
        <v>0</v>
      </c>
      <c r="H95" s="45">
        <f t="shared" si="8"/>
        <v>0</v>
      </c>
      <c r="I95" s="42">
        <f t="shared" si="9"/>
        <v>0</v>
      </c>
      <c r="J95" s="30">
        <f t="shared" si="11"/>
        <v>0</v>
      </c>
      <c r="K95" s="216"/>
      <c r="L95" s="27">
        <f t="shared" si="10"/>
        <v>0</v>
      </c>
    </row>
    <row r="96" spans="1:12" ht="15" customHeight="1" x14ac:dyDescent="0.45">
      <c r="A96" s="293"/>
      <c r="B96" s="5" t="s">
        <v>7</v>
      </c>
      <c r="C96" s="2">
        <v>402</v>
      </c>
      <c r="D96" s="1">
        <v>0</v>
      </c>
      <c r="E96" s="1">
        <v>0</v>
      </c>
      <c r="F96" s="41">
        <f t="shared" si="12"/>
        <v>0</v>
      </c>
      <c r="G96" s="22">
        <f t="shared" si="7"/>
        <v>0</v>
      </c>
      <c r="H96" s="45">
        <f t="shared" si="8"/>
        <v>0</v>
      </c>
      <c r="I96" s="42">
        <f t="shared" si="9"/>
        <v>0</v>
      </c>
      <c r="J96" s="30">
        <f t="shared" si="11"/>
        <v>0</v>
      </c>
      <c r="K96" s="216"/>
      <c r="L96" s="27">
        <f t="shared" si="10"/>
        <v>0</v>
      </c>
    </row>
    <row r="97" spans="1:12" ht="15" customHeight="1" x14ac:dyDescent="0.45">
      <c r="A97" s="293"/>
      <c r="B97" s="5" t="s">
        <v>7</v>
      </c>
      <c r="C97" s="2">
        <v>403</v>
      </c>
      <c r="D97" s="1">
        <v>0</v>
      </c>
      <c r="E97" s="1">
        <v>0</v>
      </c>
      <c r="F97" s="41">
        <f t="shared" si="12"/>
        <v>0</v>
      </c>
      <c r="G97" s="22">
        <f t="shared" si="7"/>
        <v>0</v>
      </c>
      <c r="H97" s="45">
        <f t="shared" si="8"/>
        <v>0</v>
      </c>
      <c r="I97" s="42">
        <f t="shared" si="9"/>
        <v>0</v>
      </c>
      <c r="J97" s="30">
        <f t="shared" si="11"/>
        <v>0</v>
      </c>
      <c r="K97" s="216"/>
      <c r="L97" s="27">
        <f t="shared" si="10"/>
        <v>0</v>
      </c>
    </row>
    <row r="98" spans="1:12" ht="15" customHeight="1" x14ac:dyDescent="0.45">
      <c r="A98" s="293"/>
      <c r="B98" s="5" t="s">
        <v>7</v>
      </c>
      <c r="C98" s="2">
        <v>404</v>
      </c>
      <c r="D98" s="1">
        <v>0</v>
      </c>
      <c r="E98" s="1">
        <v>0</v>
      </c>
      <c r="F98" s="41">
        <f t="shared" si="12"/>
        <v>0</v>
      </c>
      <c r="G98" s="22">
        <f t="shared" si="7"/>
        <v>0</v>
      </c>
      <c r="H98" s="45">
        <f t="shared" si="8"/>
        <v>0</v>
      </c>
      <c r="I98" s="42">
        <f t="shared" si="9"/>
        <v>0</v>
      </c>
      <c r="J98" s="30">
        <f t="shared" si="11"/>
        <v>0</v>
      </c>
      <c r="K98" s="216"/>
      <c r="L98" s="27">
        <f t="shared" si="10"/>
        <v>0</v>
      </c>
    </row>
    <row r="99" spans="1:12" ht="15" customHeight="1" x14ac:dyDescent="0.45">
      <c r="A99" s="293"/>
      <c r="B99" s="5" t="s">
        <v>7</v>
      </c>
      <c r="C99" s="2">
        <v>501</v>
      </c>
      <c r="D99" s="1">
        <v>0</v>
      </c>
      <c r="E99" s="1">
        <v>0</v>
      </c>
      <c r="F99" s="41">
        <f t="shared" si="12"/>
        <v>0</v>
      </c>
      <c r="G99" s="22">
        <f t="shared" si="7"/>
        <v>0</v>
      </c>
      <c r="H99" s="45">
        <f t="shared" si="8"/>
        <v>0</v>
      </c>
      <c r="I99" s="42">
        <f t="shared" si="9"/>
        <v>0</v>
      </c>
      <c r="J99" s="30">
        <f t="shared" si="11"/>
        <v>0</v>
      </c>
      <c r="K99" s="216"/>
      <c r="L99" s="27">
        <f t="shared" si="10"/>
        <v>0</v>
      </c>
    </row>
    <row r="100" spans="1:12" ht="15" customHeight="1" x14ac:dyDescent="0.45">
      <c r="A100" s="293"/>
      <c r="B100" s="5" t="s">
        <v>7</v>
      </c>
      <c r="C100" s="2">
        <v>502</v>
      </c>
      <c r="D100" s="1">
        <v>0</v>
      </c>
      <c r="E100" s="1">
        <v>0</v>
      </c>
      <c r="F100" s="41">
        <f t="shared" si="12"/>
        <v>0</v>
      </c>
      <c r="G100" s="22">
        <f t="shared" si="7"/>
        <v>0</v>
      </c>
      <c r="H100" s="45">
        <f t="shared" si="8"/>
        <v>0</v>
      </c>
      <c r="I100" s="42">
        <f t="shared" si="9"/>
        <v>0</v>
      </c>
      <c r="J100" s="30">
        <f t="shared" si="11"/>
        <v>0</v>
      </c>
      <c r="K100" s="216"/>
      <c r="L100" s="27">
        <f t="shared" si="10"/>
        <v>0</v>
      </c>
    </row>
    <row r="101" spans="1:12" ht="15" customHeight="1" x14ac:dyDescent="0.45">
      <c r="A101" s="293"/>
      <c r="B101" s="5" t="s">
        <v>7</v>
      </c>
      <c r="C101" s="2">
        <v>503</v>
      </c>
      <c r="D101" s="1">
        <v>0</v>
      </c>
      <c r="E101" s="1">
        <v>0</v>
      </c>
      <c r="F101" s="41">
        <f t="shared" si="12"/>
        <v>0</v>
      </c>
      <c r="G101" s="22">
        <f t="shared" si="7"/>
        <v>0</v>
      </c>
      <c r="H101" s="45">
        <f t="shared" si="8"/>
        <v>0</v>
      </c>
      <c r="I101" s="42">
        <f t="shared" si="9"/>
        <v>0</v>
      </c>
      <c r="J101" s="30">
        <f t="shared" si="11"/>
        <v>0</v>
      </c>
      <c r="K101" s="216"/>
      <c r="L101" s="27">
        <f t="shared" si="10"/>
        <v>0</v>
      </c>
    </row>
    <row r="102" spans="1:12" ht="15.75" customHeight="1" x14ac:dyDescent="0.45">
      <c r="A102" s="293"/>
      <c r="B102" s="5" t="s">
        <v>7</v>
      </c>
      <c r="C102" s="2">
        <v>504</v>
      </c>
      <c r="D102" s="1">
        <v>0</v>
      </c>
      <c r="E102" s="1">
        <v>0</v>
      </c>
      <c r="F102" s="41">
        <f t="shared" si="12"/>
        <v>0</v>
      </c>
      <c r="G102" s="22">
        <f t="shared" si="7"/>
        <v>0</v>
      </c>
      <c r="H102" s="45">
        <f t="shared" si="8"/>
        <v>0</v>
      </c>
      <c r="I102" s="42">
        <f t="shared" si="9"/>
        <v>0</v>
      </c>
      <c r="J102" s="30">
        <f t="shared" si="11"/>
        <v>0</v>
      </c>
      <c r="K102" s="216"/>
      <c r="L102" s="27">
        <f t="shared" si="10"/>
        <v>0</v>
      </c>
    </row>
    <row r="103" spans="1:12" ht="15" customHeight="1" x14ac:dyDescent="0.45">
      <c r="A103" s="294"/>
      <c r="B103" s="5" t="s">
        <v>8</v>
      </c>
      <c r="C103" s="2">
        <v>101</v>
      </c>
      <c r="D103" s="1">
        <v>0</v>
      </c>
      <c r="E103" s="1">
        <v>0</v>
      </c>
      <c r="F103" s="41">
        <f t="shared" si="12"/>
        <v>0</v>
      </c>
      <c r="G103" s="22">
        <f t="shared" si="7"/>
        <v>0</v>
      </c>
      <c r="H103" s="45">
        <f t="shared" si="8"/>
        <v>0</v>
      </c>
      <c r="I103" s="42">
        <f t="shared" si="9"/>
        <v>0</v>
      </c>
      <c r="J103" s="30">
        <f t="shared" si="11"/>
        <v>0</v>
      </c>
      <c r="K103" s="216"/>
      <c r="L103" s="27">
        <f t="shared" si="10"/>
        <v>0</v>
      </c>
    </row>
    <row r="104" spans="1:12" ht="15" customHeight="1" x14ac:dyDescent="0.45">
      <c r="A104" s="294"/>
      <c r="B104" s="5" t="s">
        <v>8</v>
      </c>
      <c r="C104" s="2">
        <v>102</v>
      </c>
      <c r="D104" s="1">
        <v>0</v>
      </c>
      <c r="E104" s="1">
        <v>0</v>
      </c>
      <c r="F104" s="41">
        <f>(E104-D104)*0.01</f>
        <v>0</v>
      </c>
      <c r="G104" s="22">
        <f t="shared" si="7"/>
        <v>0</v>
      </c>
      <c r="H104" s="45">
        <f t="shared" si="8"/>
        <v>0</v>
      </c>
      <c r="I104" s="42">
        <f t="shared" si="9"/>
        <v>0</v>
      </c>
      <c r="J104" s="30">
        <f t="shared" si="11"/>
        <v>0</v>
      </c>
      <c r="K104" s="216"/>
      <c r="L104" s="27">
        <f t="shared" si="10"/>
        <v>0</v>
      </c>
    </row>
    <row r="105" spans="1:12" ht="15" customHeight="1" x14ac:dyDescent="0.45">
      <c r="A105" s="294"/>
      <c r="B105" s="5" t="s">
        <v>8</v>
      </c>
      <c r="C105" s="2">
        <v>103</v>
      </c>
      <c r="D105" s="1">
        <v>0</v>
      </c>
      <c r="E105" s="1">
        <v>0</v>
      </c>
      <c r="F105" s="41">
        <f t="shared" si="12"/>
        <v>0</v>
      </c>
      <c r="G105" s="22">
        <f t="shared" si="7"/>
        <v>0</v>
      </c>
      <c r="H105" s="45">
        <f t="shared" si="8"/>
        <v>0</v>
      </c>
      <c r="I105" s="42">
        <f t="shared" si="9"/>
        <v>0</v>
      </c>
      <c r="J105" s="30">
        <f t="shared" si="11"/>
        <v>0</v>
      </c>
      <c r="K105" s="216"/>
      <c r="L105" s="27">
        <f t="shared" si="10"/>
        <v>0</v>
      </c>
    </row>
    <row r="106" spans="1:12" ht="15" customHeight="1" x14ac:dyDescent="0.45">
      <c r="A106" s="294"/>
      <c r="B106" s="5" t="s">
        <v>8</v>
      </c>
      <c r="C106" s="2">
        <v>104</v>
      </c>
      <c r="D106" s="1">
        <v>0</v>
      </c>
      <c r="E106" s="1">
        <v>0</v>
      </c>
      <c r="F106" s="41">
        <f t="shared" si="12"/>
        <v>0</v>
      </c>
      <c r="G106" s="22">
        <f t="shared" si="7"/>
        <v>0</v>
      </c>
      <c r="H106" s="45">
        <f t="shared" si="8"/>
        <v>0</v>
      </c>
      <c r="I106" s="42">
        <f t="shared" si="9"/>
        <v>0</v>
      </c>
      <c r="J106" s="30">
        <f t="shared" si="11"/>
        <v>0</v>
      </c>
      <c r="K106" s="216"/>
      <c r="L106" s="27">
        <f t="shared" si="10"/>
        <v>0</v>
      </c>
    </row>
    <row r="107" spans="1:12" ht="15" customHeight="1" x14ac:dyDescent="0.45">
      <c r="A107" s="294"/>
      <c r="B107" s="5" t="s">
        <v>8</v>
      </c>
      <c r="C107" s="2">
        <v>201</v>
      </c>
      <c r="D107" s="1">
        <v>0</v>
      </c>
      <c r="E107" s="1">
        <v>0</v>
      </c>
      <c r="F107" s="41">
        <f t="shared" si="12"/>
        <v>0</v>
      </c>
      <c r="G107" s="22">
        <f t="shared" si="7"/>
        <v>0</v>
      </c>
      <c r="H107" s="45">
        <f t="shared" si="8"/>
        <v>0</v>
      </c>
      <c r="I107" s="42">
        <f t="shared" si="9"/>
        <v>0</v>
      </c>
      <c r="J107" s="30">
        <f t="shared" si="11"/>
        <v>0</v>
      </c>
      <c r="K107" s="216"/>
      <c r="L107" s="27">
        <f t="shared" si="10"/>
        <v>0</v>
      </c>
    </row>
    <row r="108" spans="1:12" ht="15" customHeight="1" x14ac:dyDescent="0.45">
      <c r="A108" s="294"/>
      <c r="B108" s="5" t="s">
        <v>8</v>
      </c>
      <c r="C108" s="2">
        <v>202</v>
      </c>
      <c r="D108" s="1">
        <v>0</v>
      </c>
      <c r="E108" s="1">
        <v>0</v>
      </c>
      <c r="F108" s="41">
        <f t="shared" si="12"/>
        <v>0</v>
      </c>
      <c r="G108" s="22">
        <f t="shared" si="7"/>
        <v>0</v>
      </c>
      <c r="H108" s="45">
        <f t="shared" si="8"/>
        <v>0</v>
      </c>
      <c r="I108" s="42">
        <f t="shared" si="9"/>
        <v>0</v>
      </c>
      <c r="J108" s="30">
        <f t="shared" si="11"/>
        <v>0</v>
      </c>
      <c r="K108" s="216"/>
      <c r="L108" s="27">
        <f t="shared" si="10"/>
        <v>0</v>
      </c>
    </row>
    <row r="109" spans="1:12" ht="15" customHeight="1" x14ac:dyDescent="0.45">
      <c r="A109" s="294"/>
      <c r="B109" s="5" t="s">
        <v>8</v>
      </c>
      <c r="C109" s="2">
        <v>203</v>
      </c>
      <c r="D109" s="1">
        <v>0</v>
      </c>
      <c r="E109" s="1">
        <v>0</v>
      </c>
      <c r="F109" s="41">
        <f t="shared" si="12"/>
        <v>0</v>
      </c>
      <c r="G109" s="22">
        <f t="shared" si="7"/>
        <v>0</v>
      </c>
      <c r="H109" s="45">
        <f t="shared" si="8"/>
        <v>0</v>
      </c>
      <c r="I109" s="42">
        <f t="shared" si="9"/>
        <v>0</v>
      </c>
      <c r="J109" s="30">
        <f t="shared" si="11"/>
        <v>0</v>
      </c>
      <c r="K109" s="216"/>
      <c r="L109" s="27">
        <f t="shared" si="10"/>
        <v>0</v>
      </c>
    </row>
    <row r="110" spans="1:12" ht="15" customHeight="1" x14ac:dyDescent="0.45">
      <c r="A110" s="294"/>
      <c r="B110" s="5" t="s">
        <v>8</v>
      </c>
      <c r="C110" s="2">
        <v>204</v>
      </c>
      <c r="D110" s="1">
        <v>0</v>
      </c>
      <c r="E110" s="1">
        <v>0</v>
      </c>
      <c r="F110" s="41">
        <f t="shared" si="12"/>
        <v>0</v>
      </c>
      <c r="G110" s="22">
        <f t="shared" si="7"/>
        <v>0</v>
      </c>
      <c r="H110" s="45">
        <f t="shared" si="8"/>
        <v>0</v>
      </c>
      <c r="I110" s="42">
        <f t="shared" si="9"/>
        <v>0</v>
      </c>
      <c r="J110" s="30">
        <f t="shared" si="11"/>
        <v>0</v>
      </c>
      <c r="K110" s="216"/>
      <c r="L110" s="27">
        <f t="shared" si="10"/>
        <v>0</v>
      </c>
    </row>
    <row r="111" spans="1:12" ht="15" customHeight="1" x14ac:dyDescent="0.45">
      <c r="A111" s="294"/>
      <c r="B111" s="5" t="s">
        <v>8</v>
      </c>
      <c r="C111" s="2">
        <v>301</v>
      </c>
      <c r="D111" s="1">
        <v>0</v>
      </c>
      <c r="E111" s="1">
        <v>0</v>
      </c>
      <c r="F111" s="41">
        <f t="shared" si="12"/>
        <v>0</v>
      </c>
      <c r="G111" s="22">
        <f t="shared" si="7"/>
        <v>0</v>
      </c>
      <c r="H111" s="45">
        <f t="shared" si="8"/>
        <v>0</v>
      </c>
      <c r="I111" s="42">
        <f t="shared" si="9"/>
        <v>0</v>
      </c>
      <c r="J111" s="30">
        <f t="shared" si="11"/>
        <v>0</v>
      </c>
      <c r="K111" s="216"/>
      <c r="L111" s="27">
        <f t="shared" si="10"/>
        <v>0</v>
      </c>
    </row>
    <row r="112" spans="1:12" ht="15" customHeight="1" x14ac:dyDescent="0.45">
      <c r="A112" s="294"/>
      <c r="B112" s="5" t="s">
        <v>8</v>
      </c>
      <c r="C112" s="2">
        <v>302</v>
      </c>
      <c r="D112" s="1">
        <v>0</v>
      </c>
      <c r="E112" s="1">
        <v>0</v>
      </c>
      <c r="F112" s="41">
        <f t="shared" si="12"/>
        <v>0</v>
      </c>
      <c r="G112" s="22">
        <f t="shared" si="7"/>
        <v>0</v>
      </c>
      <c r="H112" s="45">
        <f t="shared" si="8"/>
        <v>0</v>
      </c>
      <c r="I112" s="42">
        <f t="shared" si="9"/>
        <v>0</v>
      </c>
      <c r="J112" s="30">
        <f t="shared" si="11"/>
        <v>0</v>
      </c>
      <c r="K112" s="216"/>
      <c r="L112" s="27">
        <f t="shared" si="10"/>
        <v>0</v>
      </c>
    </row>
    <row r="113" spans="1:12" ht="15" customHeight="1" x14ac:dyDescent="0.45">
      <c r="A113" s="294"/>
      <c r="B113" s="5" t="s">
        <v>8</v>
      </c>
      <c r="C113" s="2">
        <v>303</v>
      </c>
      <c r="D113" s="1">
        <v>0</v>
      </c>
      <c r="E113" s="1">
        <v>0</v>
      </c>
      <c r="F113" s="41">
        <f t="shared" si="12"/>
        <v>0</v>
      </c>
      <c r="G113" s="22">
        <f t="shared" si="7"/>
        <v>0</v>
      </c>
      <c r="H113" s="45">
        <f t="shared" si="8"/>
        <v>0</v>
      </c>
      <c r="I113" s="42">
        <f t="shared" si="9"/>
        <v>0</v>
      </c>
      <c r="J113" s="30">
        <f t="shared" si="11"/>
        <v>0</v>
      </c>
      <c r="K113" s="216"/>
      <c r="L113" s="27">
        <f t="shared" si="10"/>
        <v>0</v>
      </c>
    </row>
    <row r="114" spans="1:12" ht="15" customHeight="1" x14ac:dyDescent="0.45">
      <c r="A114" s="294"/>
      <c r="B114" s="5" t="s">
        <v>8</v>
      </c>
      <c r="C114" s="2">
        <v>304</v>
      </c>
      <c r="D114" s="1">
        <v>0</v>
      </c>
      <c r="E114" s="1">
        <v>0</v>
      </c>
      <c r="F114" s="41">
        <f t="shared" si="12"/>
        <v>0</v>
      </c>
      <c r="G114" s="22">
        <f t="shared" si="7"/>
        <v>0</v>
      </c>
      <c r="H114" s="45">
        <f t="shared" si="8"/>
        <v>0</v>
      </c>
      <c r="I114" s="42">
        <f t="shared" si="9"/>
        <v>0</v>
      </c>
      <c r="J114" s="30">
        <f t="shared" si="11"/>
        <v>0</v>
      </c>
      <c r="K114" s="216"/>
      <c r="L114" s="27">
        <f t="shared" si="10"/>
        <v>0</v>
      </c>
    </row>
    <row r="115" spans="1:12" ht="15" customHeight="1" x14ac:dyDescent="0.45">
      <c r="A115" s="294"/>
      <c r="B115" s="5" t="s">
        <v>8</v>
      </c>
      <c r="C115" s="2">
        <v>401</v>
      </c>
      <c r="D115" s="1">
        <v>0</v>
      </c>
      <c r="E115" s="1">
        <v>0</v>
      </c>
      <c r="F115" s="41">
        <f t="shared" si="12"/>
        <v>0</v>
      </c>
      <c r="G115" s="22">
        <f t="shared" si="7"/>
        <v>0</v>
      </c>
      <c r="H115" s="45">
        <f t="shared" si="8"/>
        <v>0</v>
      </c>
      <c r="I115" s="42">
        <f t="shared" si="9"/>
        <v>0</v>
      </c>
      <c r="J115" s="30">
        <f t="shared" si="11"/>
        <v>0</v>
      </c>
      <c r="K115" s="216"/>
      <c r="L115" s="27">
        <f t="shared" si="10"/>
        <v>0</v>
      </c>
    </row>
    <row r="116" spans="1:12" ht="15" customHeight="1" x14ac:dyDescent="0.45">
      <c r="A116" s="294"/>
      <c r="B116" s="5" t="s">
        <v>8</v>
      </c>
      <c r="C116" s="2">
        <v>402</v>
      </c>
      <c r="D116" s="1">
        <v>0</v>
      </c>
      <c r="E116" s="1">
        <v>0</v>
      </c>
      <c r="F116" s="41">
        <f t="shared" si="12"/>
        <v>0</v>
      </c>
      <c r="G116" s="22">
        <f t="shared" si="7"/>
        <v>0</v>
      </c>
      <c r="H116" s="45">
        <f t="shared" si="8"/>
        <v>0</v>
      </c>
      <c r="I116" s="42">
        <f t="shared" si="9"/>
        <v>0</v>
      </c>
      <c r="J116" s="30">
        <f t="shared" si="11"/>
        <v>0</v>
      </c>
      <c r="K116" s="216"/>
      <c r="L116" s="27">
        <f t="shared" si="10"/>
        <v>0</v>
      </c>
    </row>
    <row r="117" spans="1:12" ht="15" customHeight="1" x14ac:dyDescent="0.45">
      <c r="A117" s="294"/>
      <c r="B117" s="5" t="s">
        <v>8</v>
      </c>
      <c r="C117" s="2">
        <v>403</v>
      </c>
      <c r="D117" s="1">
        <v>0</v>
      </c>
      <c r="E117" s="1">
        <v>0</v>
      </c>
      <c r="F117" s="41">
        <f t="shared" si="12"/>
        <v>0</v>
      </c>
      <c r="G117" s="22">
        <f t="shared" si="7"/>
        <v>0</v>
      </c>
      <c r="H117" s="45">
        <f t="shared" si="8"/>
        <v>0</v>
      </c>
      <c r="I117" s="42">
        <f t="shared" si="9"/>
        <v>0</v>
      </c>
      <c r="J117" s="30">
        <f t="shared" si="11"/>
        <v>0</v>
      </c>
      <c r="K117" s="216"/>
      <c r="L117" s="27">
        <f t="shared" si="10"/>
        <v>0</v>
      </c>
    </row>
    <row r="118" spans="1:12" ht="15" customHeight="1" x14ac:dyDescent="0.45">
      <c r="A118" s="294"/>
      <c r="B118" s="5" t="s">
        <v>8</v>
      </c>
      <c r="C118" s="2">
        <v>404</v>
      </c>
      <c r="D118" s="1">
        <v>0</v>
      </c>
      <c r="E118" s="1">
        <v>0</v>
      </c>
      <c r="F118" s="41">
        <f t="shared" si="12"/>
        <v>0</v>
      </c>
      <c r="G118" s="22">
        <f t="shared" si="7"/>
        <v>0</v>
      </c>
      <c r="H118" s="45">
        <f t="shared" si="8"/>
        <v>0</v>
      </c>
      <c r="I118" s="42">
        <f t="shared" si="9"/>
        <v>0</v>
      </c>
      <c r="J118" s="30">
        <f t="shared" si="11"/>
        <v>0</v>
      </c>
      <c r="K118" s="216"/>
      <c r="L118" s="27">
        <f t="shared" si="10"/>
        <v>0</v>
      </c>
    </row>
    <row r="119" spans="1:12" ht="15" customHeight="1" x14ac:dyDescent="0.45">
      <c r="A119" s="294"/>
      <c r="B119" s="5" t="s">
        <v>8</v>
      </c>
      <c r="C119" s="2">
        <v>501</v>
      </c>
      <c r="D119" s="1">
        <v>0</v>
      </c>
      <c r="E119" s="1">
        <v>0</v>
      </c>
      <c r="F119" s="41">
        <f t="shared" si="12"/>
        <v>0</v>
      </c>
      <c r="G119" s="22">
        <f t="shared" si="7"/>
        <v>0</v>
      </c>
      <c r="H119" s="45">
        <f t="shared" si="8"/>
        <v>0</v>
      </c>
      <c r="I119" s="42">
        <f t="shared" si="9"/>
        <v>0</v>
      </c>
      <c r="J119" s="30">
        <f t="shared" si="11"/>
        <v>0</v>
      </c>
      <c r="K119" s="216"/>
      <c r="L119" s="27">
        <f t="shared" si="10"/>
        <v>0</v>
      </c>
    </row>
    <row r="120" spans="1:12" ht="15" customHeight="1" x14ac:dyDescent="0.45">
      <c r="A120" s="294"/>
      <c r="B120" s="5" t="s">
        <v>8</v>
      </c>
      <c r="C120" s="2">
        <v>502</v>
      </c>
      <c r="D120" s="1">
        <v>0</v>
      </c>
      <c r="E120" s="1">
        <v>0</v>
      </c>
      <c r="F120" s="41">
        <f t="shared" si="12"/>
        <v>0</v>
      </c>
      <c r="G120" s="22">
        <f t="shared" si="7"/>
        <v>0</v>
      </c>
      <c r="H120" s="45">
        <f t="shared" si="8"/>
        <v>0</v>
      </c>
      <c r="I120" s="42">
        <f t="shared" si="9"/>
        <v>0</v>
      </c>
      <c r="J120" s="30">
        <f t="shared" si="11"/>
        <v>0</v>
      </c>
      <c r="K120" s="216"/>
      <c r="L120" s="27">
        <f t="shared" si="10"/>
        <v>0</v>
      </c>
    </row>
    <row r="121" spans="1:12" ht="15" customHeight="1" x14ac:dyDescent="0.45">
      <c r="A121" s="294"/>
      <c r="B121" s="5" t="s">
        <v>8</v>
      </c>
      <c r="C121" s="2">
        <v>503</v>
      </c>
      <c r="D121" s="1">
        <v>0</v>
      </c>
      <c r="E121" s="1">
        <v>0</v>
      </c>
      <c r="F121" s="41">
        <f t="shared" si="12"/>
        <v>0</v>
      </c>
      <c r="G121" s="22">
        <f t="shared" si="7"/>
        <v>0</v>
      </c>
      <c r="H121" s="45">
        <f t="shared" si="8"/>
        <v>0</v>
      </c>
      <c r="I121" s="42">
        <f t="shared" si="9"/>
        <v>0</v>
      </c>
      <c r="J121" s="30">
        <f t="shared" si="11"/>
        <v>0</v>
      </c>
      <c r="K121" s="216"/>
      <c r="L121" s="27">
        <f t="shared" si="10"/>
        <v>0</v>
      </c>
    </row>
    <row r="122" spans="1:12" ht="15.75" customHeight="1" x14ac:dyDescent="0.45">
      <c r="A122" s="294"/>
      <c r="B122" s="5" t="s">
        <v>8</v>
      </c>
      <c r="C122" s="2">
        <v>504</v>
      </c>
      <c r="D122" s="1">
        <v>0</v>
      </c>
      <c r="E122" s="1">
        <v>0</v>
      </c>
      <c r="F122" s="41">
        <f t="shared" si="12"/>
        <v>0</v>
      </c>
      <c r="G122" s="22">
        <f t="shared" si="7"/>
        <v>0</v>
      </c>
      <c r="H122" s="45">
        <f t="shared" si="8"/>
        <v>0</v>
      </c>
      <c r="I122" s="42">
        <f t="shared" si="9"/>
        <v>0</v>
      </c>
      <c r="J122" s="30">
        <f t="shared" si="11"/>
        <v>0</v>
      </c>
      <c r="K122" s="216"/>
      <c r="L122" s="27">
        <f t="shared" si="10"/>
        <v>0</v>
      </c>
    </row>
    <row r="123" spans="1:12" ht="15" customHeight="1" x14ac:dyDescent="0.45">
      <c r="A123" s="293"/>
      <c r="B123" s="5" t="s">
        <v>9</v>
      </c>
      <c r="C123" s="2">
        <v>101</v>
      </c>
      <c r="D123" s="1">
        <v>0</v>
      </c>
      <c r="E123" s="1">
        <v>0</v>
      </c>
      <c r="F123" s="41">
        <f t="shared" si="12"/>
        <v>0</v>
      </c>
      <c r="G123" s="22">
        <f t="shared" si="7"/>
        <v>0</v>
      </c>
      <c r="H123" s="45">
        <f t="shared" si="8"/>
        <v>0</v>
      </c>
      <c r="I123" s="42">
        <f t="shared" si="9"/>
        <v>0</v>
      </c>
      <c r="J123" s="30">
        <f t="shared" si="11"/>
        <v>0</v>
      </c>
      <c r="K123" s="216"/>
      <c r="L123" s="27">
        <f t="shared" si="10"/>
        <v>0</v>
      </c>
    </row>
    <row r="124" spans="1:12" ht="15" customHeight="1" x14ac:dyDescent="0.45">
      <c r="A124" s="293"/>
      <c r="B124" s="163" t="s">
        <v>9</v>
      </c>
      <c r="C124" s="2">
        <v>102</v>
      </c>
      <c r="D124" s="1">
        <v>0</v>
      </c>
      <c r="E124" s="1">
        <v>0</v>
      </c>
      <c r="F124" s="41">
        <f>(E124-D124)*0.01</f>
        <v>0</v>
      </c>
      <c r="G124" s="22">
        <f>MMULT($G$1,1/$F$183)*F124</f>
        <v>0</v>
      </c>
      <c r="H124" s="45">
        <f t="shared" si="8"/>
        <v>0</v>
      </c>
      <c r="I124" s="42">
        <f t="shared" si="9"/>
        <v>0</v>
      </c>
      <c r="J124" s="30">
        <f t="shared" si="11"/>
        <v>0</v>
      </c>
      <c r="K124" s="216"/>
      <c r="L124" s="27">
        <f t="shared" si="10"/>
        <v>0</v>
      </c>
    </row>
    <row r="125" spans="1:12" ht="15" customHeight="1" x14ac:dyDescent="0.45">
      <c r="A125" s="293"/>
      <c r="B125" s="5" t="s">
        <v>9</v>
      </c>
      <c r="C125" s="2">
        <v>103</v>
      </c>
      <c r="D125" s="1">
        <v>0</v>
      </c>
      <c r="E125" s="1">
        <v>0</v>
      </c>
      <c r="F125" s="41">
        <f t="shared" ref="F125:F182" si="13">(E125-D125)*$N$1</f>
        <v>0</v>
      </c>
      <c r="G125" s="22">
        <f t="shared" si="7"/>
        <v>0</v>
      </c>
      <c r="H125" s="45">
        <f t="shared" si="8"/>
        <v>0</v>
      </c>
      <c r="I125" s="42">
        <f t="shared" si="9"/>
        <v>0</v>
      </c>
      <c r="J125" s="30">
        <f t="shared" si="11"/>
        <v>0</v>
      </c>
      <c r="K125" s="216"/>
      <c r="L125" s="27">
        <f t="shared" si="10"/>
        <v>0</v>
      </c>
    </row>
    <row r="126" spans="1:12" ht="15" customHeight="1" x14ac:dyDescent="0.45">
      <c r="A126" s="293"/>
      <c r="B126" s="5" t="s">
        <v>9</v>
      </c>
      <c r="C126" s="2">
        <v>104</v>
      </c>
      <c r="D126" s="1">
        <v>0</v>
      </c>
      <c r="E126" s="1">
        <v>0</v>
      </c>
      <c r="F126" s="41">
        <f>(E126-D126)*$N$1</f>
        <v>0</v>
      </c>
      <c r="G126" s="22">
        <f t="shared" si="7"/>
        <v>0</v>
      </c>
      <c r="H126" s="45">
        <f t="shared" si="8"/>
        <v>0</v>
      </c>
      <c r="I126" s="42">
        <f t="shared" si="9"/>
        <v>0</v>
      </c>
      <c r="J126" s="30">
        <f t="shared" si="11"/>
        <v>0</v>
      </c>
      <c r="K126" s="216"/>
      <c r="L126" s="27">
        <f t="shared" si="10"/>
        <v>0</v>
      </c>
    </row>
    <row r="127" spans="1:12" ht="15" customHeight="1" x14ac:dyDescent="0.45">
      <c r="A127" s="293"/>
      <c r="B127" s="5" t="s">
        <v>9</v>
      </c>
      <c r="C127" s="2">
        <v>201</v>
      </c>
      <c r="D127" s="1">
        <v>0</v>
      </c>
      <c r="E127" s="1">
        <v>0</v>
      </c>
      <c r="F127" s="41">
        <f t="shared" si="13"/>
        <v>0</v>
      </c>
      <c r="G127" s="22">
        <f t="shared" si="7"/>
        <v>0</v>
      </c>
      <c r="H127" s="45">
        <f t="shared" si="8"/>
        <v>0</v>
      </c>
      <c r="I127" s="42">
        <f t="shared" si="9"/>
        <v>0</v>
      </c>
      <c r="J127" s="30">
        <f t="shared" si="11"/>
        <v>0</v>
      </c>
      <c r="K127" s="216"/>
      <c r="L127" s="27">
        <f t="shared" si="10"/>
        <v>0</v>
      </c>
    </row>
    <row r="128" spans="1:12" ht="15" customHeight="1" x14ac:dyDescent="0.45">
      <c r="A128" s="293"/>
      <c r="B128" s="5" t="s">
        <v>9</v>
      </c>
      <c r="C128" s="2">
        <v>202</v>
      </c>
      <c r="D128" s="1">
        <v>0</v>
      </c>
      <c r="E128" s="1">
        <v>0</v>
      </c>
      <c r="F128" s="41">
        <f t="shared" si="13"/>
        <v>0</v>
      </c>
      <c r="G128" s="22">
        <f t="shared" si="7"/>
        <v>0</v>
      </c>
      <c r="H128" s="45">
        <f t="shared" si="8"/>
        <v>0</v>
      </c>
      <c r="I128" s="42">
        <f t="shared" si="9"/>
        <v>0</v>
      </c>
      <c r="J128" s="30">
        <f t="shared" si="11"/>
        <v>0</v>
      </c>
      <c r="K128" s="216"/>
      <c r="L128" s="27">
        <f t="shared" si="10"/>
        <v>0</v>
      </c>
    </row>
    <row r="129" spans="1:12" ht="15" customHeight="1" x14ac:dyDescent="0.45">
      <c r="A129" s="293"/>
      <c r="B129" s="5" t="s">
        <v>9</v>
      </c>
      <c r="C129" s="2">
        <v>203</v>
      </c>
      <c r="D129" s="1">
        <v>0</v>
      </c>
      <c r="E129" s="1">
        <v>0</v>
      </c>
      <c r="F129" s="41">
        <f t="shared" si="13"/>
        <v>0</v>
      </c>
      <c r="G129" s="22">
        <f t="shared" si="7"/>
        <v>0</v>
      </c>
      <c r="H129" s="45">
        <f t="shared" si="8"/>
        <v>0</v>
      </c>
      <c r="I129" s="42">
        <f t="shared" si="9"/>
        <v>0</v>
      </c>
      <c r="J129" s="30">
        <f t="shared" si="11"/>
        <v>0</v>
      </c>
      <c r="K129" s="216"/>
      <c r="L129" s="27">
        <f t="shared" si="10"/>
        <v>0</v>
      </c>
    </row>
    <row r="130" spans="1:12" ht="15" customHeight="1" x14ac:dyDescent="0.45">
      <c r="A130" s="293"/>
      <c r="B130" s="5" t="s">
        <v>9</v>
      </c>
      <c r="C130" s="2">
        <v>204</v>
      </c>
      <c r="D130" s="1">
        <v>0</v>
      </c>
      <c r="E130" s="1">
        <v>0</v>
      </c>
      <c r="F130" s="41">
        <f t="shared" si="13"/>
        <v>0</v>
      </c>
      <c r="G130" s="22">
        <f t="shared" si="7"/>
        <v>0</v>
      </c>
      <c r="H130" s="45">
        <f t="shared" si="8"/>
        <v>0</v>
      </c>
      <c r="I130" s="42">
        <f t="shared" si="9"/>
        <v>0</v>
      </c>
      <c r="J130" s="30">
        <f t="shared" si="11"/>
        <v>0</v>
      </c>
      <c r="K130" s="216"/>
      <c r="L130" s="27">
        <f t="shared" si="10"/>
        <v>0</v>
      </c>
    </row>
    <row r="131" spans="1:12" ht="15" customHeight="1" x14ac:dyDescent="0.45">
      <c r="A131" s="293"/>
      <c r="B131" s="5" t="s">
        <v>9</v>
      </c>
      <c r="C131" s="2">
        <v>301</v>
      </c>
      <c r="D131" s="1">
        <v>0</v>
      </c>
      <c r="E131" s="1">
        <v>0</v>
      </c>
      <c r="F131" s="41">
        <f t="shared" si="13"/>
        <v>0</v>
      </c>
      <c r="G131" s="22">
        <f t="shared" si="7"/>
        <v>0</v>
      </c>
      <c r="H131" s="45">
        <f t="shared" si="8"/>
        <v>0</v>
      </c>
      <c r="I131" s="42">
        <f t="shared" si="9"/>
        <v>0</v>
      </c>
      <c r="J131" s="30">
        <f t="shared" si="11"/>
        <v>0</v>
      </c>
      <c r="K131" s="216"/>
      <c r="L131" s="27">
        <f t="shared" si="10"/>
        <v>0</v>
      </c>
    </row>
    <row r="132" spans="1:12" ht="15" customHeight="1" x14ac:dyDescent="0.45">
      <c r="A132" s="293"/>
      <c r="B132" s="5" t="s">
        <v>9</v>
      </c>
      <c r="C132" s="2">
        <v>302</v>
      </c>
      <c r="D132" s="1">
        <v>0</v>
      </c>
      <c r="E132" s="1">
        <v>0</v>
      </c>
      <c r="F132" s="41">
        <f t="shared" si="13"/>
        <v>0</v>
      </c>
      <c r="G132" s="22">
        <f t="shared" ref="G132:G181" si="14">MMULT($G$1,1/$F$183)*F132</f>
        <v>0</v>
      </c>
      <c r="H132" s="45">
        <f t="shared" ref="H132:H182" si="15">MMULT($H$1,1/180)</f>
        <v>0</v>
      </c>
      <c r="I132" s="42">
        <f t="shared" ref="I132:I182" si="16">SUM(G132,H132)</f>
        <v>0</v>
      </c>
      <c r="J132" s="30">
        <f t="shared" si="11"/>
        <v>0</v>
      </c>
      <c r="K132" s="216"/>
      <c r="L132" s="27">
        <f t="shared" ref="L132:L182" si="17">SUM(I132,J132,K132)</f>
        <v>0</v>
      </c>
    </row>
    <row r="133" spans="1:12" ht="15" customHeight="1" x14ac:dyDescent="0.45">
      <c r="A133" s="293"/>
      <c r="B133" s="5" t="s">
        <v>9</v>
      </c>
      <c r="C133" s="2">
        <v>303</v>
      </c>
      <c r="D133" s="1">
        <v>0</v>
      </c>
      <c r="E133" s="1">
        <v>0</v>
      </c>
      <c r="F133" s="41">
        <f t="shared" si="13"/>
        <v>0</v>
      </c>
      <c r="G133" s="22">
        <f t="shared" si="14"/>
        <v>0</v>
      </c>
      <c r="H133" s="45">
        <f t="shared" si="15"/>
        <v>0</v>
      </c>
      <c r="I133" s="42">
        <f t="shared" si="16"/>
        <v>0</v>
      </c>
      <c r="J133" s="30">
        <f t="shared" ref="J133:J182" si="18">SUM($J$3)</f>
        <v>0</v>
      </c>
      <c r="K133" s="216"/>
      <c r="L133" s="27">
        <f t="shared" si="17"/>
        <v>0</v>
      </c>
    </row>
    <row r="134" spans="1:12" ht="15" customHeight="1" x14ac:dyDescent="0.45">
      <c r="A134" s="293"/>
      <c r="B134" s="5" t="s">
        <v>9</v>
      </c>
      <c r="C134" s="2">
        <v>304</v>
      </c>
      <c r="D134" s="1">
        <v>0</v>
      </c>
      <c r="E134" s="1">
        <v>0</v>
      </c>
      <c r="F134" s="41">
        <f t="shared" si="13"/>
        <v>0</v>
      </c>
      <c r="G134" s="22">
        <f t="shared" si="14"/>
        <v>0</v>
      </c>
      <c r="H134" s="45">
        <f t="shared" si="15"/>
        <v>0</v>
      </c>
      <c r="I134" s="42">
        <f t="shared" si="16"/>
        <v>0</v>
      </c>
      <c r="J134" s="30">
        <f t="shared" si="18"/>
        <v>0</v>
      </c>
      <c r="K134" s="216"/>
      <c r="L134" s="27">
        <f t="shared" si="17"/>
        <v>0</v>
      </c>
    </row>
    <row r="135" spans="1:12" ht="15" customHeight="1" x14ac:dyDescent="0.45">
      <c r="A135" s="293"/>
      <c r="B135" s="5" t="s">
        <v>9</v>
      </c>
      <c r="C135" s="2">
        <v>401</v>
      </c>
      <c r="D135" s="1">
        <v>0</v>
      </c>
      <c r="E135" s="1">
        <v>0</v>
      </c>
      <c r="F135" s="41">
        <f t="shared" si="13"/>
        <v>0</v>
      </c>
      <c r="G135" s="22">
        <f t="shared" si="14"/>
        <v>0</v>
      </c>
      <c r="H135" s="45">
        <f t="shared" si="15"/>
        <v>0</v>
      </c>
      <c r="I135" s="42">
        <f t="shared" si="16"/>
        <v>0</v>
      </c>
      <c r="J135" s="30">
        <f t="shared" si="18"/>
        <v>0</v>
      </c>
      <c r="K135" s="216"/>
      <c r="L135" s="27">
        <f t="shared" si="17"/>
        <v>0</v>
      </c>
    </row>
    <row r="136" spans="1:12" ht="15" customHeight="1" x14ac:dyDescent="0.45">
      <c r="A136" s="293"/>
      <c r="B136" s="5" t="s">
        <v>9</v>
      </c>
      <c r="C136" s="2">
        <v>402</v>
      </c>
      <c r="D136" s="1">
        <v>0</v>
      </c>
      <c r="E136" s="1">
        <v>0</v>
      </c>
      <c r="F136" s="41">
        <f t="shared" si="13"/>
        <v>0</v>
      </c>
      <c r="G136" s="22">
        <f t="shared" si="14"/>
        <v>0</v>
      </c>
      <c r="H136" s="45">
        <f t="shared" si="15"/>
        <v>0</v>
      </c>
      <c r="I136" s="42">
        <f t="shared" si="16"/>
        <v>0</v>
      </c>
      <c r="J136" s="30">
        <f t="shared" si="18"/>
        <v>0</v>
      </c>
      <c r="K136" s="216"/>
      <c r="L136" s="27">
        <f t="shared" si="17"/>
        <v>0</v>
      </c>
    </row>
    <row r="137" spans="1:12" ht="15" customHeight="1" x14ac:dyDescent="0.45">
      <c r="A137" s="293"/>
      <c r="B137" s="5" t="s">
        <v>9</v>
      </c>
      <c r="C137" s="2">
        <v>403</v>
      </c>
      <c r="D137" s="1">
        <v>0</v>
      </c>
      <c r="E137" s="1">
        <v>0</v>
      </c>
      <c r="F137" s="41">
        <f t="shared" si="13"/>
        <v>0</v>
      </c>
      <c r="G137" s="22">
        <f t="shared" si="14"/>
        <v>0</v>
      </c>
      <c r="H137" s="45">
        <f t="shared" si="15"/>
        <v>0</v>
      </c>
      <c r="I137" s="42">
        <f t="shared" si="16"/>
        <v>0</v>
      </c>
      <c r="J137" s="30">
        <f t="shared" si="18"/>
        <v>0</v>
      </c>
      <c r="K137" s="216"/>
      <c r="L137" s="27">
        <f t="shared" si="17"/>
        <v>0</v>
      </c>
    </row>
    <row r="138" spans="1:12" ht="15" customHeight="1" x14ac:dyDescent="0.45">
      <c r="A138" s="293"/>
      <c r="B138" s="5" t="s">
        <v>9</v>
      </c>
      <c r="C138" s="2">
        <v>404</v>
      </c>
      <c r="D138" s="1">
        <v>0</v>
      </c>
      <c r="E138" s="1">
        <v>0</v>
      </c>
      <c r="F138" s="41">
        <f t="shared" si="13"/>
        <v>0</v>
      </c>
      <c r="G138" s="22">
        <f t="shared" si="14"/>
        <v>0</v>
      </c>
      <c r="H138" s="45">
        <f t="shared" si="15"/>
        <v>0</v>
      </c>
      <c r="I138" s="42">
        <f t="shared" si="16"/>
        <v>0</v>
      </c>
      <c r="J138" s="30">
        <f t="shared" si="18"/>
        <v>0</v>
      </c>
      <c r="K138" s="216"/>
      <c r="L138" s="27">
        <f t="shared" si="17"/>
        <v>0</v>
      </c>
    </row>
    <row r="139" spans="1:12" ht="15" customHeight="1" x14ac:dyDescent="0.45">
      <c r="A139" s="293"/>
      <c r="B139" s="5" t="s">
        <v>9</v>
      </c>
      <c r="C139" s="2">
        <v>501</v>
      </c>
      <c r="D139" s="1">
        <v>0</v>
      </c>
      <c r="E139" s="1">
        <v>0</v>
      </c>
      <c r="F139" s="41">
        <f t="shared" si="13"/>
        <v>0</v>
      </c>
      <c r="G139" s="22">
        <f t="shared" si="14"/>
        <v>0</v>
      </c>
      <c r="H139" s="45">
        <f t="shared" si="15"/>
        <v>0</v>
      </c>
      <c r="I139" s="42">
        <f t="shared" si="16"/>
        <v>0</v>
      </c>
      <c r="J139" s="30">
        <f t="shared" si="18"/>
        <v>0</v>
      </c>
      <c r="K139" s="216"/>
      <c r="L139" s="27">
        <f t="shared" si="17"/>
        <v>0</v>
      </c>
    </row>
    <row r="140" spans="1:12" ht="15" customHeight="1" x14ac:dyDescent="0.45">
      <c r="A140" s="293"/>
      <c r="B140" s="5" t="s">
        <v>9</v>
      </c>
      <c r="C140" s="2">
        <v>502</v>
      </c>
      <c r="D140" s="1">
        <v>0</v>
      </c>
      <c r="E140" s="1">
        <v>0</v>
      </c>
      <c r="F140" s="41">
        <f t="shared" si="13"/>
        <v>0</v>
      </c>
      <c r="G140" s="22">
        <f t="shared" si="14"/>
        <v>0</v>
      </c>
      <c r="H140" s="45">
        <f t="shared" si="15"/>
        <v>0</v>
      </c>
      <c r="I140" s="42">
        <f t="shared" si="16"/>
        <v>0</v>
      </c>
      <c r="J140" s="30">
        <f t="shared" si="18"/>
        <v>0</v>
      </c>
      <c r="K140" s="216"/>
      <c r="L140" s="27">
        <f t="shared" si="17"/>
        <v>0</v>
      </c>
    </row>
    <row r="141" spans="1:12" ht="15" customHeight="1" x14ac:dyDescent="0.45">
      <c r="A141" s="293"/>
      <c r="B141" s="5" t="s">
        <v>9</v>
      </c>
      <c r="C141" s="2">
        <v>503</v>
      </c>
      <c r="D141" s="1">
        <v>0</v>
      </c>
      <c r="E141" s="1">
        <v>0</v>
      </c>
      <c r="F141" s="41">
        <f t="shared" si="13"/>
        <v>0</v>
      </c>
      <c r="G141" s="22">
        <f t="shared" si="14"/>
        <v>0</v>
      </c>
      <c r="H141" s="45">
        <f t="shared" si="15"/>
        <v>0</v>
      </c>
      <c r="I141" s="42">
        <f t="shared" si="16"/>
        <v>0</v>
      </c>
      <c r="J141" s="30">
        <f t="shared" si="18"/>
        <v>0</v>
      </c>
      <c r="K141" s="216"/>
      <c r="L141" s="27">
        <f>SUM(I141,J141,K141)</f>
        <v>0</v>
      </c>
    </row>
    <row r="142" spans="1:12" ht="15.75" customHeight="1" x14ac:dyDescent="0.45">
      <c r="A142" s="293"/>
      <c r="B142" s="5" t="s">
        <v>9</v>
      </c>
      <c r="C142" s="2">
        <v>504</v>
      </c>
      <c r="D142" s="1">
        <v>0</v>
      </c>
      <c r="E142" s="1">
        <v>0</v>
      </c>
      <c r="F142" s="41">
        <f t="shared" si="13"/>
        <v>0</v>
      </c>
      <c r="G142" s="22">
        <f t="shared" si="14"/>
        <v>0</v>
      </c>
      <c r="H142" s="45">
        <f t="shared" si="15"/>
        <v>0</v>
      </c>
      <c r="I142" s="42">
        <f t="shared" si="16"/>
        <v>0</v>
      </c>
      <c r="J142" s="30">
        <f t="shared" si="18"/>
        <v>0</v>
      </c>
      <c r="K142" s="216"/>
      <c r="L142" s="27">
        <f t="shared" si="17"/>
        <v>0</v>
      </c>
    </row>
    <row r="143" spans="1:12" x14ac:dyDescent="0.45">
      <c r="A143" s="294"/>
      <c r="B143" s="5" t="s">
        <v>10</v>
      </c>
      <c r="C143" s="2">
        <v>101</v>
      </c>
      <c r="D143" s="1">
        <v>0</v>
      </c>
      <c r="E143" s="1">
        <v>0</v>
      </c>
      <c r="F143" s="41">
        <f t="shared" si="13"/>
        <v>0</v>
      </c>
      <c r="G143" s="22">
        <f t="shared" si="14"/>
        <v>0</v>
      </c>
      <c r="H143" s="45">
        <f t="shared" si="15"/>
        <v>0</v>
      </c>
      <c r="I143" s="42">
        <f t="shared" si="16"/>
        <v>0</v>
      </c>
      <c r="J143" s="30">
        <f t="shared" si="18"/>
        <v>0</v>
      </c>
      <c r="K143" s="216"/>
      <c r="L143" s="27">
        <f t="shared" si="17"/>
        <v>0</v>
      </c>
    </row>
    <row r="144" spans="1:12" x14ac:dyDescent="0.45">
      <c r="A144" s="294"/>
      <c r="B144" s="5" t="s">
        <v>10</v>
      </c>
      <c r="C144" s="2">
        <v>102</v>
      </c>
      <c r="D144" s="1">
        <v>0</v>
      </c>
      <c r="E144" s="1">
        <v>0</v>
      </c>
      <c r="F144" s="41">
        <f t="shared" si="13"/>
        <v>0</v>
      </c>
      <c r="G144" s="22">
        <f t="shared" si="14"/>
        <v>0</v>
      </c>
      <c r="H144" s="45">
        <f t="shared" si="15"/>
        <v>0</v>
      </c>
      <c r="I144" s="42">
        <f t="shared" si="16"/>
        <v>0</v>
      </c>
      <c r="J144" s="30">
        <f t="shared" si="18"/>
        <v>0</v>
      </c>
      <c r="K144" s="216"/>
      <c r="L144" s="27">
        <f t="shared" si="17"/>
        <v>0</v>
      </c>
    </row>
    <row r="145" spans="1:12" x14ac:dyDescent="0.45">
      <c r="A145" s="294"/>
      <c r="B145" s="5" t="s">
        <v>10</v>
      </c>
      <c r="C145" s="2">
        <v>103</v>
      </c>
      <c r="D145" s="1">
        <v>0</v>
      </c>
      <c r="E145" s="1">
        <v>0</v>
      </c>
      <c r="F145" s="41">
        <f t="shared" si="13"/>
        <v>0</v>
      </c>
      <c r="G145" s="22">
        <f t="shared" si="14"/>
        <v>0</v>
      </c>
      <c r="H145" s="45">
        <f t="shared" si="15"/>
        <v>0</v>
      </c>
      <c r="I145" s="42">
        <f t="shared" si="16"/>
        <v>0</v>
      </c>
      <c r="J145" s="30">
        <f t="shared" si="18"/>
        <v>0</v>
      </c>
      <c r="K145" s="216"/>
      <c r="L145" s="27">
        <f t="shared" si="17"/>
        <v>0</v>
      </c>
    </row>
    <row r="146" spans="1:12" x14ac:dyDescent="0.45">
      <c r="A146" s="294"/>
      <c r="B146" s="5" t="s">
        <v>10</v>
      </c>
      <c r="C146" s="2">
        <v>104</v>
      </c>
      <c r="D146" s="1">
        <v>0</v>
      </c>
      <c r="E146" s="1">
        <v>0</v>
      </c>
      <c r="F146" s="41">
        <f t="shared" si="13"/>
        <v>0</v>
      </c>
      <c r="G146" s="22">
        <f t="shared" si="14"/>
        <v>0</v>
      </c>
      <c r="H146" s="45">
        <f t="shared" si="15"/>
        <v>0</v>
      </c>
      <c r="I146" s="42">
        <f t="shared" si="16"/>
        <v>0</v>
      </c>
      <c r="J146" s="30">
        <f t="shared" si="18"/>
        <v>0</v>
      </c>
      <c r="K146" s="216"/>
      <c r="L146" s="27">
        <f t="shared" si="17"/>
        <v>0</v>
      </c>
    </row>
    <row r="147" spans="1:12" x14ac:dyDescent="0.45">
      <c r="A147" s="294"/>
      <c r="B147" s="5" t="s">
        <v>10</v>
      </c>
      <c r="C147" s="2">
        <v>201</v>
      </c>
      <c r="D147" s="1">
        <v>0</v>
      </c>
      <c r="E147" s="1">
        <v>0</v>
      </c>
      <c r="F147" s="41">
        <f t="shared" si="13"/>
        <v>0</v>
      </c>
      <c r="G147" s="22">
        <f t="shared" si="14"/>
        <v>0</v>
      </c>
      <c r="H147" s="45">
        <f t="shared" si="15"/>
        <v>0</v>
      </c>
      <c r="I147" s="42">
        <f t="shared" si="16"/>
        <v>0</v>
      </c>
      <c r="J147" s="30">
        <f t="shared" si="18"/>
        <v>0</v>
      </c>
      <c r="K147" s="216"/>
      <c r="L147" s="27">
        <f t="shared" si="17"/>
        <v>0</v>
      </c>
    </row>
    <row r="148" spans="1:12" x14ac:dyDescent="0.45">
      <c r="A148" s="294"/>
      <c r="B148" s="5" t="s">
        <v>10</v>
      </c>
      <c r="C148" s="2">
        <v>202</v>
      </c>
      <c r="D148" s="1">
        <v>0</v>
      </c>
      <c r="E148" s="1">
        <v>0</v>
      </c>
      <c r="F148" s="41">
        <f t="shared" si="13"/>
        <v>0</v>
      </c>
      <c r="G148" s="22">
        <f t="shared" si="14"/>
        <v>0</v>
      </c>
      <c r="H148" s="45">
        <f t="shared" si="15"/>
        <v>0</v>
      </c>
      <c r="I148" s="42">
        <f t="shared" si="16"/>
        <v>0</v>
      </c>
      <c r="J148" s="30">
        <f t="shared" si="18"/>
        <v>0</v>
      </c>
      <c r="K148" s="216"/>
      <c r="L148" s="27">
        <f t="shared" si="17"/>
        <v>0</v>
      </c>
    </row>
    <row r="149" spans="1:12" x14ac:dyDescent="0.45">
      <c r="A149" s="294"/>
      <c r="B149" s="5" t="s">
        <v>10</v>
      </c>
      <c r="C149" s="2">
        <v>203</v>
      </c>
      <c r="D149" s="1">
        <v>0</v>
      </c>
      <c r="E149" s="1">
        <v>0</v>
      </c>
      <c r="F149" s="41">
        <f t="shared" si="13"/>
        <v>0</v>
      </c>
      <c r="G149" s="22">
        <f t="shared" si="14"/>
        <v>0</v>
      </c>
      <c r="H149" s="45">
        <f t="shared" si="15"/>
        <v>0</v>
      </c>
      <c r="I149" s="42">
        <f t="shared" si="16"/>
        <v>0</v>
      </c>
      <c r="J149" s="30">
        <f t="shared" si="18"/>
        <v>0</v>
      </c>
      <c r="K149" s="216"/>
      <c r="L149" s="27">
        <f t="shared" si="17"/>
        <v>0</v>
      </c>
    </row>
    <row r="150" spans="1:12" x14ac:dyDescent="0.45">
      <c r="A150" s="294"/>
      <c r="B150" s="5" t="s">
        <v>10</v>
      </c>
      <c r="C150" s="2">
        <v>204</v>
      </c>
      <c r="D150" s="1">
        <v>0</v>
      </c>
      <c r="E150" s="1">
        <v>0</v>
      </c>
      <c r="F150" s="41">
        <f t="shared" si="13"/>
        <v>0</v>
      </c>
      <c r="G150" s="22">
        <f t="shared" si="14"/>
        <v>0</v>
      </c>
      <c r="H150" s="45">
        <f t="shared" si="15"/>
        <v>0</v>
      </c>
      <c r="I150" s="42">
        <f t="shared" si="16"/>
        <v>0</v>
      </c>
      <c r="J150" s="30">
        <f t="shared" si="18"/>
        <v>0</v>
      </c>
      <c r="K150" s="216"/>
      <c r="L150" s="27">
        <f t="shared" si="17"/>
        <v>0</v>
      </c>
    </row>
    <row r="151" spans="1:12" x14ac:dyDescent="0.45">
      <c r="A151" s="294"/>
      <c r="B151" s="5" t="s">
        <v>10</v>
      </c>
      <c r="C151" s="2">
        <v>301</v>
      </c>
      <c r="D151" s="1">
        <v>0</v>
      </c>
      <c r="E151" s="1">
        <v>0</v>
      </c>
      <c r="F151" s="41">
        <f t="shared" si="13"/>
        <v>0</v>
      </c>
      <c r="G151" s="22">
        <f t="shared" si="14"/>
        <v>0</v>
      </c>
      <c r="H151" s="45">
        <f t="shared" si="15"/>
        <v>0</v>
      </c>
      <c r="I151" s="42">
        <f t="shared" si="16"/>
        <v>0</v>
      </c>
      <c r="J151" s="30">
        <f t="shared" si="18"/>
        <v>0</v>
      </c>
      <c r="K151" s="216"/>
      <c r="L151" s="27">
        <f t="shared" si="17"/>
        <v>0</v>
      </c>
    </row>
    <row r="152" spans="1:12" x14ac:dyDescent="0.45">
      <c r="A152" s="294"/>
      <c r="B152" s="5" t="s">
        <v>10</v>
      </c>
      <c r="C152" s="2">
        <v>302</v>
      </c>
      <c r="D152" s="1">
        <v>0</v>
      </c>
      <c r="E152" s="1">
        <v>0</v>
      </c>
      <c r="F152" s="41">
        <f t="shared" si="13"/>
        <v>0</v>
      </c>
      <c r="G152" s="22">
        <f t="shared" si="14"/>
        <v>0</v>
      </c>
      <c r="H152" s="45">
        <f t="shared" si="15"/>
        <v>0</v>
      </c>
      <c r="I152" s="42">
        <f t="shared" si="16"/>
        <v>0</v>
      </c>
      <c r="J152" s="30">
        <f t="shared" si="18"/>
        <v>0</v>
      </c>
      <c r="K152" s="216"/>
      <c r="L152" s="27">
        <f t="shared" si="17"/>
        <v>0</v>
      </c>
    </row>
    <row r="153" spans="1:12" x14ac:dyDescent="0.45">
      <c r="A153" s="294"/>
      <c r="B153" s="5" t="s">
        <v>10</v>
      </c>
      <c r="C153" s="2">
        <v>303</v>
      </c>
      <c r="D153" s="1">
        <v>0</v>
      </c>
      <c r="E153" s="1">
        <v>0</v>
      </c>
      <c r="F153" s="41">
        <f t="shared" si="13"/>
        <v>0</v>
      </c>
      <c r="G153" s="22">
        <f t="shared" si="14"/>
        <v>0</v>
      </c>
      <c r="H153" s="45">
        <f t="shared" si="15"/>
        <v>0</v>
      </c>
      <c r="I153" s="42">
        <f t="shared" si="16"/>
        <v>0</v>
      </c>
      <c r="J153" s="30">
        <f t="shared" si="18"/>
        <v>0</v>
      </c>
      <c r="K153" s="216"/>
      <c r="L153" s="27">
        <f>SUM(I153,J153,K153)</f>
        <v>0</v>
      </c>
    </row>
    <row r="154" spans="1:12" x14ac:dyDescent="0.45">
      <c r="A154" s="294"/>
      <c r="B154" s="5" t="s">
        <v>10</v>
      </c>
      <c r="C154" s="2">
        <v>304</v>
      </c>
      <c r="D154" s="1">
        <v>0</v>
      </c>
      <c r="E154" s="1">
        <v>0</v>
      </c>
      <c r="F154" s="41">
        <f t="shared" si="13"/>
        <v>0</v>
      </c>
      <c r="G154" s="22">
        <f t="shared" si="14"/>
        <v>0</v>
      </c>
      <c r="H154" s="45">
        <f t="shared" si="15"/>
        <v>0</v>
      </c>
      <c r="I154" s="42">
        <f t="shared" si="16"/>
        <v>0</v>
      </c>
      <c r="J154" s="30">
        <f t="shared" si="18"/>
        <v>0</v>
      </c>
      <c r="K154" s="216"/>
      <c r="L154" s="27">
        <f t="shared" si="17"/>
        <v>0</v>
      </c>
    </row>
    <row r="155" spans="1:12" x14ac:dyDescent="0.45">
      <c r="A155" s="294"/>
      <c r="B155" s="5" t="s">
        <v>10</v>
      </c>
      <c r="C155" s="2">
        <v>401</v>
      </c>
      <c r="D155" s="1">
        <v>0</v>
      </c>
      <c r="E155" s="1">
        <v>0</v>
      </c>
      <c r="F155" s="41">
        <f t="shared" si="13"/>
        <v>0</v>
      </c>
      <c r="G155" s="22">
        <f t="shared" si="14"/>
        <v>0</v>
      </c>
      <c r="H155" s="45">
        <f t="shared" si="15"/>
        <v>0</v>
      </c>
      <c r="I155" s="42">
        <f t="shared" si="16"/>
        <v>0</v>
      </c>
      <c r="J155" s="30">
        <f t="shared" si="18"/>
        <v>0</v>
      </c>
      <c r="K155" s="216"/>
      <c r="L155" s="27">
        <f t="shared" si="17"/>
        <v>0</v>
      </c>
    </row>
    <row r="156" spans="1:12" x14ac:dyDescent="0.45">
      <c r="A156" s="294"/>
      <c r="B156" s="5" t="s">
        <v>10</v>
      </c>
      <c r="C156" s="2">
        <v>402</v>
      </c>
      <c r="D156" s="1">
        <v>0</v>
      </c>
      <c r="E156" s="1">
        <v>0</v>
      </c>
      <c r="F156" s="41">
        <f t="shared" si="13"/>
        <v>0</v>
      </c>
      <c r="G156" s="22">
        <f t="shared" si="14"/>
        <v>0</v>
      </c>
      <c r="H156" s="45">
        <f t="shared" si="15"/>
        <v>0</v>
      </c>
      <c r="I156" s="42">
        <f t="shared" si="16"/>
        <v>0</v>
      </c>
      <c r="J156" s="30">
        <f t="shared" si="18"/>
        <v>0</v>
      </c>
      <c r="K156" s="216"/>
      <c r="L156" s="27">
        <f t="shared" si="17"/>
        <v>0</v>
      </c>
    </row>
    <row r="157" spans="1:12" x14ac:dyDescent="0.45">
      <c r="A157" s="294"/>
      <c r="B157" s="5" t="s">
        <v>10</v>
      </c>
      <c r="C157" s="2">
        <v>403</v>
      </c>
      <c r="D157" s="1">
        <v>0</v>
      </c>
      <c r="E157" s="1">
        <v>0</v>
      </c>
      <c r="F157" s="41">
        <f t="shared" si="13"/>
        <v>0</v>
      </c>
      <c r="G157" s="22">
        <f t="shared" si="14"/>
        <v>0</v>
      </c>
      <c r="H157" s="45">
        <f t="shared" si="15"/>
        <v>0</v>
      </c>
      <c r="I157" s="42">
        <f t="shared" si="16"/>
        <v>0</v>
      </c>
      <c r="J157" s="30">
        <f t="shared" si="18"/>
        <v>0</v>
      </c>
      <c r="K157" s="216"/>
      <c r="L157" s="27">
        <f t="shared" si="17"/>
        <v>0</v>
      </c>
    </row>
    <row r="158" spans="1:12" x14ac:dyDescent="0.45">
      <c r="A158" s="294"/>
      <c r="B158" s="5" t="s">
        <v>10</v>
      </c>
      <c r="C158" s="2">
        <v>404</v>
      </c>
      <c r="D158" s="1">
        <v>0</v>
      </c>
      <c r="E158" s="1">
        <v>0</v>
      </c>
      <c r="F158" s="41">
        <f t="shared" si="13"/>
        <v>0</v>
      </c>
      <c r="G158" s="22">
        <f t="shared" si="14"/>
        <v>0</v>
      </c>
      <c r="H158" s="45">
        <f t="shared" si="15"/>
        <v>0</v>
      </c>
      <c r="I158" s="42">
        <f t="shared" si="16"/>
        <v>0</v>
      </c>
      <c r="J158" s="30">
        <f t="shared" si="18"/>
        <v>0</v>
      </c>
      <c r="K158" s="216"/>
      <c r="L158" s="27">
        <f>SUM(I158,J158,K158)</f>
        <v>0</v>
      </c>
    </row>
    <row r="159" spans="1:12" x14ac:dyDescent="0.45">
      <c r="A159" s="294"/>
      <c r="B159" s="5" t="s">
        <v>10</v>
      </c>
      <c r="C159" s="2">
        <v>501</v>
      </c>
      <c r="D159" s="1">
        <v>0</v>
      </c>
      <c r="E159" s="1">
        <v>0</v>
      </c>
      <c r="F159" s="41">
        <f>(E159-D159)*0.01</f>
        <v>0</v>
      </c>
      <c r="G159" s="22">
        <f t="shared" si="14"/>
        <v>0</v>
      </c>
      <c r="H159" s="45">
        <f t="shared" si="15"/>
        <v>0</v>
      </c>
      <c r="I159" s="42">
        <f t="shared" si="16"/>
        <v>0</v>
      </c>
      <c r="J159" s="30">
        <f t="shared" si="18"/>
        <v>0</v>
      </c>
      <c r="K159" s="216"/>
      <c r="L159" s="27">
        <f>SUM(I159,J159,K159)</f>
        <v>0</v>
      </c>
    </row>
    <row r="160" spans="1:12" x14ac:dyDescent="0.45">
      <c r="A160" s="294"/>
      <c r="B160" s="5" t="s">
        <v>10</v>
      </c>
      <c r="C160" s="2">
        <v>502</v>
      </c>
      <c r="D160" s="1">
        <v>0</v>
      </c>
      <c r="E160" s="1">
        <v>0</v>
      </c>
      <c r="F160" s="41">
        <f t="shared" si="13"/>
        <v>0</v>
      </c>
      <c r="G160" s="22">
        <f t="shared" si="14"/>
        <v>0</v>
      </c>
      <c r="H160" s="45">
        <f t="shared" si="15"/>
        <v>0</v>
      </c>
      <c r="I160" s="42">
        <f t="shared" si="16"/>
        <v>0</v>
      </c>
      <c r="J160" s="30">
        <f t="shared" si="18"/>
        <v>0</v>
      </c>
      <c r="K160" s="216"/>
      <c r="L160" s="27">
        <f t="shared" si="17"/>
        <v>0</v>
      </c>
    </row>
    <row r="161" spans="1:12" x14ac:dyDescent="0.45">
      <c r="A161" s="294"/>
      <c r="B161" s="5" t="s">
        <v>10</v>
      </c>
      <c r="C161" s="2">
        <v>503</v>
      </c>
      <c r="D161" s="1">
        <v>0</v>
      </c>
      <c r="E161" s="1">
        <v>0</v>
      </c>
      <c r="F161" s="41">
        <f t="shared" si="13"/>
        <v>0</v>
      </c>
      <c r="G161" s="22">
        <f t="shared" si="14"/>
        <v>0</v>
      </c>
      <c r="H161" s="45">
        <f t="shared" si="15"/>
        <v>0</v>
      </c>
      <c r="I161" s="42">
        <f t="shared" si="16"/>
        <v>0</v>
      </c>
      <c r="J161" s="30">
        <f t="shared" si="18"/>
        <v>0</v>
      </c>
      <c r="K161" s="216"/>
      <c r="L161" s="27">
        <f t="shared" si="17"/>
        <v>0</v>
      </c>
    </row>
    <row r="162" spans="1:12" x14ac:dyDescent="0.45">
      <c r="A162" s="294"/>
      <c r="B162" s="5" t="s">
        <v>10</v>
      </c>
      <c r="C162" s="2">
        <v>504</v>
      </c>
      <c r="D162" s="1">
        <v>0</v>
      </c>
      <c r="E162" s="1">
        <v>0</v>
      </c>
      <c r="F162" s="41">
        <f t="shared" si="13"/>
        <v>0</v>
      </c>
      <c r="G162" s="22">
        <f t="shared" si="14"/>
        <v>0</v>
      </c>
      <c r="H162" s="45">
        <f t="shared" si="15"/>
        <v>0</v>
      </c>
      <c r="I162" s="42">
        <f t="shared" si="16"/>
        <v>0</v>
      </c>
      <c r="J162" s="30">
        <f t="shared" si="18"/>
        <v>0</v>
      </c>
      <c r="K162" s="216"/>
      <c r="L162" s="27">
        <f t="shared" si="17"/>
        <v>0</v>
      </c>
    </row>
    <row r="163" spans="1:12" x14ac:dyDescent="0.45">
      <c r="A163" s="293"/>
      <c r="B163" s="5" t="s">
        <v>11</v>
      </c>
      <c r="C163" s="2">
        <v>101</v>
      </c>
      <c r="D163" s="1">
        <v>0</v>
      </c>
      <c r="E163" s="1">
        <v>0</v>
      </c>
      <c r="F163" s="41">
        <f t="shared" si="13"/>
        <v>0</v>
      </c>
      <c r="G163" s="22">
        <f t="shared" si="14"/>
        <v>0</v>
      </c>
      <c r="H163" s="45">
        <f t="shared" si="15"/>
        <v>0</v>
      </c>
      <c r="I163" s="42">
        <f t="shared" si="16"/>
        <v>0</v>
      </c>
      <c r="J163" s="30">
        <f t="shared" si="18"/>
        <v>0</v>
      </c>
      <c r="K163" s="216"/>
      <c r="L163" s="27">
        <f t="shared" si="17"/>
        <v>0</v>
      </c>
    </row>
    <row r="164" spans="1:12" x14ac:dyDescent="0.45">
      <c r="A164" s="293"/>
      <c r="B164" s="5" t="s">
        <v>11</v>
      </c>
      <c r="C164" s="2">
        <v>102</v>
      </c>
      <c r="D164" s="1">
        <v>0</v>
      </c>
      <c r="E164" s="1">
        <v>0</v>
      </c>
      <c r="F164" s="41">
        <f t="shared" si="13"/>
        <v>0</v>
      </c>
      <c r="G164" s="22">
        <f t="shared" si="14"/>
        <v>0</v>
      </c>
      <c r="H164" s="45">
        <f t="shared" si="15"/>
        <v>0</v>
      </c>
      <c r="I164" s="42">
        <f t="shared" si="16"/>
        <v>0</v>
      </c>
      <c r="J164" s="30">
        <f t="shared" si="18"/>
        <v>0</v>
      </c>
      <c r="K164" s="216"/>
      <c r="L164" s="27">
        <f t="shared" si="17"/>
        <v>0</v>
      </c>
    </row>
    <row r="165" spans="1:12" x14ac:dyDescent="0.45">
      <c r="A165" s="293"/>
      <c r="B165" s="5" t="s">
        <v>11</v>
      </c>
      <c r="C165" s="2">
        <v>103</v>
      </c>
      <c r="D165" s="1">
        <v>0</v>
      </c>
      <c r="E165" s="1">
        <v>0</v>
      </c>
      <c r="F165" s="41">
        <f t="shared" si="13"/>
        <v>0</v>
      </c>
      <c r="G165" s="22">
        <f t="shared" si="14"/>
        <v>0</v>
      </c>
      <c r="H165" s="45">
        <f t="shared" si="15"/>
        <v>0</v>
      </c>
      <c r="I165" s="42">
        <f t="shared" si="16"/>
        <v>0</v>
      </c>
      <c r="J165" s="30">
        <f t="shared" si="18"/>
        <v>0</v>
      </c>
      <c r="K165" s="216"/>
      <c r="L165" s="27">
        <f t="shared" si="17"/>
        <v>0</v>
      </c>
    </row>
    <row r="166" spans="1:12" x14ac:dyDescent="0.45">
      <c r="A166" s="293"/>
      <c r="B166" s="5" t="s">
        <v>11</v>
      </c>
      <c r="C166" s="2">
        <v>104</v>
      </c>
      <c r="D166" s="1">
        <v>0</v>
      </c>
      <c r="E166" s="1">
        <v>0</v>
      </c>
      <c r="F166" s="41">
        <f t="shared" si="13"/>
        <v>0</v>
      </c>
      <c r="G166" s="22">
        <f t="shared" si="14"/>
        <v>0</v>
      </c>
      <c r="H166" s="45">
        <f t="shared" si="15"/>
        <v>0</v>
      </c>
      <c r="I166" s="42">
        <f t="shared" si="16"/>
        <v>0</v>
      </c>
      <c r="J166" s="30">
        <f t="shared" si="18"/>
        <v>0</v>
      </c>
      <c r="K166" s="216"/>
      <c r="L166" s="27">
        <f t="shared" si="17"/>
        <v>0</v>
      </c>
    </row>
    <row r="167" spans="1:12" x14ac:dyDescent="0.45">
      <c r="A167" s="293"/>
      <c r="B167" s="5" t="s">
        <v>11</v>
      </c>
      <c r="C167" s="2">
        <v>201</v>
      </c>
      <c r="D167" s="1">
        <v>0</v>
      </c>
      <c r="E167" s="1">
        <v>0</v>
      </c>
      <c r="F167" s="41">
        <f t="shared" si="13"/>
        <v>0</v>
      </c>
      <c r="G167" s="22">
        <f t="shared" si="14"/>
        <v>0</v>
      </c>
      <c r="H167" s="45">
        <f t="shared" si="15"/>
        <v>0</v>
      </c>
      <c r="I167" s="42">
        <f t="shared" si="16"/>
        <v>0</v>
      </c>
      <c r="J167" s="30">
        <f t="shared" si="18"/>
        <v>0</v>
      </c>
      <c r="K167" s="216"/>
      <c r="L167" s="27">
        <f t="shared" si="17"/>
        <v>0</v>
      </c>
    </row>
    <row r="168" spans="1:12" x14ac:dyDescent="0.45">
      <c r="A168" s="293"/>
      <c r="B168" s="5" t="s">
        <v>11</v>
      </c>
      <c r="C168" s="2">
        <v>202</v>
      </c>
      <c r="D168" s="1">
        <v>0</v>
      </c>
      <c r="E168" s="1">
        <v>0</v>
      </c>
      <c r="F168" s="41">
        <f t="shared" si="13"/>
        <v>0</v>
      </c>
      <c r="G168" s="22">
        <f t="shared" si="14"/>
        <v>0</v>
      </c>
      <c r="H168" s="45">
        <f t="shared" si="15"/>
        <v>0</v>
      </c>
      <c r="I168" s="42">
        <f t="shared" si="16"/>
        <v>0</v>
      </c>
      <c r="J168" s="30">
        <f t="shared" si="18"/>
        <v>0</v>
      </c>
      <c r="K168" s="216"/>
      <c r="L168" s="27">
        <f t="shared" si="17"/>
        <v>0</v>
      </c>
    </row>
    <row r="169" spans="1:12" x14ac:dyDescent="0.45">
      <c r="A169" s="293"/>
      <c r="B169" s="5" t="s">
        <v>11</v>
      </c>
      <c r="C169" s="2">
        <v>203</v>
      </c>
      <c r="D169" s="1">
        <v>0</v>
      </c>
      <c r="E169" s="1">
        <v>0</v>
      </c>
      <c r="F169" s="41">
        <f t="shared" si="13"/>
        <v>0</v>
      </c>
      <c r="G169" s="22">
        <f t="shared" si="14"/>
        <v>0</v>
      </c>
      <c r="H169" s="45">
        <f t="shared" si="15"/>
        <v>0</v>
      </c>
      <c r="I169" s="42">
        <f t="shared" si="16"/>
        <v>0</v>
      </c>
      <c r="J169" s="30">
        <f t="shared" si="18"/>
        <v>0</v>
      </c>
      <c r="K169" s="216"/>
      <c r="L169" s="27">
        <f t="shared" si="17"/>
        <v>0</v>
      </c>
    </row>
    <row r="170" spans="1:12" x14ac:dyDescent="0.45">
      <c r="A170" s="293"/>
      <c r="B170" s="5" t="s">
        <v>11</v>
      </c>
      <c r="C170" s="2">
        <v>204</v>
      </c>
      <c r="D170" s="1">
        <v>0</v>
      </c>
      <c r="E170" s="1">
        <v>0</v>
      </c>
      <c r="F170" s="41">
        <f t="shared" si="13"/>
        <v>0</v>
      </c>
      <c r="G170" s="22">
        <f t="shared" si="14"/>
        <v>0</v>
      </c>
      <c r="H170" s="45">
        <f t="shared" si="15"/>
        <v>0</v>
      </c>
      <c r="I170" s="42">
        <f t="shared" si="16"/>
        <v>0</v>
      </c>
      <c r="J170" s="30">
        <f t="shared" si="18"/>
        <v>0</v>
      </c>
      <c r="K170" s="216"/>
      <c r="L170" s="27">
        <f t="shared" si="17"/>
        <v>0</v>
      </c>
    </row>
    <row r="171" spans="1:12" x14ac:dyDescent="0.45">
      <c r="A171" s="293"/>
      <c r="B171" s="5" t="s">
        <v>11</v>
      </c>
      <c r="C171" s="2">
        <v>301</v>
      </c>
      <c r="D171" s="1">
        <v>0</v>
      </c>
      <c r="E171" s="1">
        <v>0</v>
      </c>
      <c r="F171" s="41">
        <f t="shared" si="13"/>
        <v>0</v>
      </c>
      <c r="G171" s="22">
        <f t="shared" si="14"/>
        <v>0</v>
      </c>
      <c r="H171" s="45">
        <f t="shared" si="15"/>
        <v>0</v>
      </c>
      <c r="I171" s="42">
        <f t="shared" si="16"/>
        <v>0</v>
      </c>
      <c r="J171" s="30">
        <f t="shared" si="18"/>
        <v>0</v>
      </c>
      <c r="K171" s="216"/>
      <c r="L171" s="27">
        <f t="shared" si="17"/>
        <v>0</v>
      </c>
    </row>
    <row r="172" spans="1:12" x14ac:dyDescent="0.45">
      <c r="A172" s="293"/>
      <c r="B172" s="5" t="s">
        <v>11</v>
      </c>
      <c r="C172" s="2">
        <v>302</v>
      </c>
      <c r="D172" s="1">
        <v>0</v>
      </c>
      <c r="E172" s="1">
        <v>0</v>
      </c>
      <c r="F172" s="41">
        <f t="shared" si="13"/>
        <v>0</v>
      </c>
      <c r="G172" s="22">
        <f t="shared" si="14"/>
        <v>0</v>
      </c>
      <c r="H172" s="45">
        <f t="shared" si="15"/>
        <v>0</v>
      </c>
      <c r="I172" s="42">
        <f t="shared" si="16"/>
        <v>0</v>
      </c>
      <c r="J172" s="30">
        <f t="shared" si="18"/>
        <v>0</v>
      </c>
      <c r="K172" s="216"/>
      <c r="L172" s="27">
        <f t="shared" si="17"/>
        <v>0</v>
      </c>
    </row>
    <row r="173" spans="1:12" x14ac:dyDescent="0.45">
      <c r="A173" s="293"/>
      <c r="B173" s="5" t="s">
        <v>11</v>
      </c>
      <c r="C173" s="2">
        <v>303</v>
      </c>
      <c r="D173" s="1">
        <v>0</v>
      </c>
      <c r="E173" s="1">
        <v>0</v>
      </c>
      <c r="F173" s="41">
        <f t="shared" si="13"/>
        <v>0</v>
      </c>
      <c r="G173" s="22">
        <f t="shared" si="14"/>
        <v>0</v>
      </c>
      <c r="H173" s="45">
        <f t="shared" si="15"/>
        <v>0</v>
      </c>
      <c r="I173" s="42">
        <f t="shared" si="16"/>
        <v>0</v>
      </c>
      <c r="J173" s="30">
        <f t="shared" si="18"/>
        <v>0</v>
      </c>
      <c r="K173" s="216"/>
      <c r="L173" s="27">
        <f t="shared" si="17"/>
        <v>0</v>
      </c>
    </row>
    <row r="174" spans="1:12" x14ac:dyDescent="0.45">
      <c r="A174" s="293"/>
      <c r="B174" s="5" t="s">
        <v>11</v>
      </c>
      <c r="C174" s="2">
        <v>304</v>
      </c>
      <c r="D174" s="1">
        <v>0</v>
      </c>
      <c r="E174" s="1">
        <v>0</v>
      </c>
      <c r="F174" s="41">
        <f t="shared" si="13"/>
        <v>0</v>
      </c>
      <c r="G174" s="22">
        <f t="shared" si="14"/>
        <v>0</v>
      </c>
      <c r="H174" s="45">
        <f t="shared" si="15"/>
        <v>0</v>
      </c>
      <c r="I174" s="42">
        <f t="shared" si="16"/>
        <v>0</v>
      </c>
      <c r="J174" s="30">
        <f t="shared" si="18"/>
        <v>0</v>
      </c>
      <c r="K174" s="216"/>
      <c r="L174" s="27">
        <f t="shared" si="17"/>
        <v>0</v>
      </c>
    </row>
    <row r="175" spans="1:12" x14ac:dyDescent="0.45">
      <c r="A175" s="293"/>
      <c r="B175" s="5" t="s">
        <v>11</v>
      </c>
      <c r="C175" s="2">
        <v>401</v>
      </c>
      <c r="D175" s="1">
        <v>0</v>
      </c>
      <c r="E175" s="1">
        <v>0</v>
      </c>
      <c r="F175" s="41">
        <f t="shared" si="13"/>
        <v>0</v>
      </c>
      <c r="G175" s="22">
        <f t="shared" si="14"/>
        <v>0</v>
      </c>
      <c r="H175" s="45">
        <f t="shared" si="15"/>
        <v>0</v>
      </c>
      <c r="I175" s="42">
        <f t="shared" si="16"/>
        <v>0</v>
      </c>
      <c r="J175" s="30">
        <f t="shared" si="18"/>
        <v>0</v>
      </c>
      <c r="K175" s="216"/>
      <c r="L175" s="27">
        <f t="shared" si="17"/>
        <v>0</v>
      </c>
    </row>
    <row r="176" spans="1:12" x14ac:dyDescent="0.45">
      <c r="A176" s="293"/>
      <c r="B176" s="5" t="s">
        <v>11</v>
      </c>
      <c r="C176" s="2">
        <v>402</v>
      </c>
      <c r="D176" s="1">
        <v>0</v>
      </c>
      <c r="E176" s="1">
        <v>0</v>
      </c>
      <c r="F176" s="41">
        <f t="shared" si="13"/>
        <v>0</v>
      </c>
      <c r="G176" s="22">
        <f t="shared" si="14"/>
        <v>0</v>
      </c>
      <c r="H176" s="45">
        <f t="shared" si="15"/>
        <v>0</v>
      </c>
      <c r="I176" s="42">
        <f t="shared" si="16"/>
        <v>0</v>
      </c>
      <c r="J176" s="30">
        <f t="shared" si="18"/>
        <v>0</v>
      </c>
      <c r="K176" s="216"/>
      <c r="L176" s="27">
        <f t="shared" si="17"/>
        <v>0</v>
      </c>
    </row>
    <row r="177" spans="1:12" x14ac:dyDescent="0.45">
      <c r="A177" s="293"/>
      <c r="B177" s="5" t="s">
        <v>11</v>
      </c>
      <c r="C177" s="2">
        <v>403</v>
      </c>
      <c r="D177" s="1">
        <v>0</v>
      </c>
      <c r="E177" s="1">
        <v>0</v>
      </c>
      <c r="F177" s="41">
        <f t="shared" si="13"/>
        <v>0</v>
      </c>
      <c r="G177" s="22">
        <f t="shared" si="14"/>
        <v>0</v>
      </c>
      <c r="H177" s="45">
        <f t="shared" si="15"/>
        <v>0</v>
      </c>
      <c r="I177" s="42">
        <f t="shared" si="16"/>
        <v>0</v>
      </c>
      <c r="J177" s="30">
        <f t="shared" si="18"/>
        <v>0</v>
      </c>
      <c r="K177" s="216"/>
      <c r="L177" s="27">
        <f t="shared" si="17"/>
        <v>0</v>
      </c>
    </row>
    <row r="178" spans="1:12" x14ac:dyDescent="0.45">
      <c r="A178" s="293"/>
      <c r="B178" s="5" t="s">
        <v>11</v>
      </c>
      <c r="C178" s="2">
        <v>404</v>
      </c>
      <c r="D178" s="1">
        <v>0</v>
      </c>
      <c r="E178" s="1">
        <v>0</v>
      </c>
      <c r="F178" s="41">
        <f t="shared" si="13"/>
        <v>0</v>
      </c>
      <c r="G178" s="22">
        <f t="shared" si="14"/>
        <v>0</v>
      </c>
      <c r="H178" s="45">
        <f t="shared" si="15"/>
        <v>0</v>
      </c>
      <c r="I178" s="42">
        <f t="shared" si="16"/>
        <v>0</v>
      </c>
      <c r="J178" s="30">
        <f t="shared" si="18"/>
        <v>0</v>
      </c>
      <c r="K178" s="216"/>
      <c r="L178" s="27">
        <f t="shared" si="17"/>
        <v>0</v>
      </c>
    </row>
    <row r="179" spans="1:12" x14ac:dyDescent="0.45">
      <c r="A179" s="293"/>
      <c r="B179" s="5" t="s">
        <v>11</v>
      </c>
      <c r="C179" s="2">
        <v>501</v>
      </c>
      <c r="D179" s="1">
        <v>0</v>
      </c>
      <c r="E179" s="1">
        <v>0</v>
      </c>
      <c r="F179" s="41">
        <f t="shared" si="13"/>
        <v>0</v>
      </c>
      <c r="G179" s="22">
        <f t="shared" si="14"/>
        <v>0</v>
      </c>
      <c r="H179" s="45">
        <f t="shared" si="15"/>
        <v>0</v>
      </c>
      <c r="I179" s="42">
        <f t="shared" si="16"/>
        <v>0</v>
      </c>
      <c r="J179" s="30">
        <f t="shared" si="18"/>
        <v>0</v>
      </c>
      <c r="K179" s="216"/>
      <c r="L179" s="27">
        <f t="shared" si="17"/>
        <v>0</v>
      </c>
    </row>
    <row r="180" spans="1:12" x14ac:dyDescent="0.45">
      <c r="A180" s="293"/>
      <c r="B180" s="5" t="s">
        <v>11</v>
      </c>
      <c r="C180" s="2">
        <v>502</v>
      </c>
      <c r="D180" s="1">
        <v>0</v>
      </c>
      <c r="E180" s="1">
        <v>0</v>
      </c>
      <c r="F180" s="41">
        <f t="shared" si="13"/>
        <v>0</v>
      </c>
      <c r="G180" s="22">
        <f t="shared" si="14"/>
        <v>0</v>
      </c>
      <c r="H180" s="45">
        <f t="shared" si="15"/>
        <v>0</v>
      </c>
      <c r="I180" s="42">
        <f t="shared" si="16"/>
        <v>0</v>
      </c>
      <c r="J180" s="30">
        <f t="shared" si="18"/>
        <v>0</v>
      </c>
      <c r="K180" s="216"/>
      <c r="L180" s="27">
        <f t="shared" si="17"/>
        <v>0</v>
      </c>
    </row>
    <row r="181" spans="1:12" x14ac:dyDescent="0.45">
      <c r="A181" s="293"/>
      <c r="B181" s="5" t="s">
        <v>11</v>
      </c>
      <c r="C181" s="2">
        <v>503</v>
      </c>
      <c r="D181" s="1">
        <v>0</v>
      </c>
      <c r="E181" s="1">
        <v>0</v>
      </c>
      <c r="F181" s="41">
        <f t="shared" si="13"/>
        <v>0</v>
      </c>
      <c r="G181" s="22">
        <f t="shared" si="14"/>
        <v>0</v>
      </c>
      <c r="H181" s="45">
        <f t="shared" si="15"/>
        <v>0</v>
      </c>
      <c r="I181" s="42">
        <f t="shared" si="16"/>
        <v>0</v>
      </c>
      <c r="J181" s="30">
        <f t="shared" si="18"/>
        <v>0</v>
      </c>
      <c r="K181" s="216"/>
      <c r="L181" s="27">
        <f t="shared" si="17"/>
        <v>0</v>
      </c>
    </row>
    <row r="182" spans="1:12" x14ac:dyDescent="0.45">
      <c r="A182" s="293"/>
      <c r="B182" s="5" t="s">
        <v>11</v>
      </c>
      <c r="C182" s="2">
        <v>504</v>
      </c>
      <c r="D182" s="1">
        <v>0</v>
      </c>
      <c r="E182" s="1">
        <v>0</v>
      </c>
      <c r="F182" s="41">
        <f t="shared" si="13"/>
        <v>0</v>
      </c>
      <c r="G182" s="22">
        <f>MMULT($G$1,1/$F$183)*F182</f>
        <v>0</v>
      </c>
      <c r="H182" s="45">
        <f t="shared" si="15"/>
        <v>0</v>
      </c>
      <c r="I182" s="42">
        <f t="shared" si="16"/>
        <v>0</v>
      </c>
      <c r="J182" s="30">
        <f t="shared" si="18"/>
        <v>0</v>
      </c>
      <c r="K182" s="216"/>
      <c r="L182" s="27">
        <f t="shared" si="17"/>
        <v>0</v>
      </c>
    </row>
    <row r="183" spans="1:12" ht="15" customHeight="1" x14ac:dyDescent="0.45">
      <c r="F183" s="92">
        <f>SUM(F3:F182)</f>
        <v>-1.0000000000000001E-5</v>
      </c>
      <c r="G183" s="42">
        <f>SUM(G3:G182)</f>
        <v>0</v>
      </c>
      <c r="H183" s="45">
        <f>SUM(H3:H182)</f>
        <v>0</v>
      </c>
      <c r="K183" s="165" t="s">
        <v>12</v>
      </c>
    </row>
    <row r="184" spans="1:12" ht="15" customHeight="1" x14ac:dyDescent="0.45">
      <c r="F184" t="s">
        <v>12</v>
      </c>
    </row>
    <row r="185" spans="1:12" ht="15" customHeight="1" x14ac:dyDescent="0.45"/>
    <row r="186" spans="1:12" ht="18" x14ac:dyDescent="0.55000000000000004">
      <c r="D186" s="295" t="s">
        <v>274</v>
      </c>
      <c r="E186" s="295"/>
      <c r="F186" s="295"/>
    </row>
    <row r="187" spans="1:12" ht="15" customHeight="1" x14ac:dyDescent="0.45">
      <c r="D187" s="54" t="s">
        <v>72</v>
      </c>
      <c r="E187" s="153" t="s">
        <v>275</v>
      </c>
      <c r="F187" s="54" t="s">
        <v>69</v>
      </c>
    </row>
    <row r="188" spans="1:12" ht="15" customHeight="1" x14ac:dyDescent="0.45">
      <c r="D188" s="46">
        <v>6244656</v>
      </c>
      <c r="E188" s="87">
        <v>0</v>
      </c>
      <c r="F188" s="93">
        <v>0.01</v>
      </c>
      <c r="G188" s="92">
        <f>MMULT(E188,1/F188)</f>
        <v>0</v>
      </c>
      <c r="H188" s="20"/>
    </row>
    <row r="189" spans="1:12" ht="15" customHeight="1" thickBot="1" x14ac:dyDescent="0.5">
      <c r="D189" s="46">
        <v>6244619</v>
      </c>
      <c r="E189" s="88">
        <v>0</v>
      </c>
      <c r="F189" s="94">
        <v>0.01</v>
      </c>
      <c r="G189" s="92">
        <f>MMULT(E189,1/F189)</f>
        <v>0</v>
      </c>
      <c r="H189" s="156"/>
    </row>
    <row r="190" spans="1:12" ht="15" customHeight="1" thickBot="1" x14ac:dyDescent="0.5">
      <c r="D190" s="6" t="s">
        <v>33</v>
      </c>
      <c r="E190" s="48">
        <f>SUM(E188:E189)</f>
        <v>0</v>
      </c>
      <c r="F190" s="95">
        <f>SUM(F188:F189)</f>
        <v>0.02</v>
      </c>
      <c r="H190" s="61"/>
    </row>
    <row r="191" spans="1:12" ht="15" customHeight="1" x14ac:dyDescent="0.45">
      <c r="E191" s="6" t="s">
        <v>283</v>
      </c>
      <c r="H191" s="61"/>
    </row>
    <row r="192" spans="1:12" ht="15" customHeight="1" x14ac:dyDescent="0.45">
      <c r="D192" s="290" t="s">
        <v>69</v>
      </c>
      <c r="E192" s="290"/>
      <c r="F192" s="49">
        <f>SUM(F190)</f>
        <v>0.02</v>
      </c>
      <c r="G192" s="160">
        <f>SUM(I192)</f>
        <v>0</v>
      </c>
      <c r="H192" s="159" t="s">
        <v>12</v>
      </c>
      <c r="I192" s="161">
        <f>MMULT(E190,1/F190)</f>
        <v>0</v>
      </c>
    </row>
    <row r="193" spans="4:8" ht="15" customHeight="1" x14ac:dyDescent="0.45">
      <c r="D193" s="291" t="s">
        <v>271</v>
      </c>
      <c r="E193" s="292"/>
      <c r="F193" s="49">
        <f>SUM(F183)</f>
        <v>-1.0000000000000001E-5</v>
      </c>
      <c r="G193" s="27">
        <f>MMULT(F193,G192)</f>
        <v>0</v>
      </c>
      <c r="H193" s="61"/>
    </row>
    <row r="194" spans="4:8" ht="15" customHeight="1" thickBot="1" x14ac:dyDescent="0.5">
      <c r="D194" s="291" t="s">
        <v>270</v>
      </c>
      <c r="E194" s="292"/>
      <c r="F194" s="49">
        <f>SUM(F192,-F193)</f>
        <v>2.001E-2</v>
      </c>
      <c r="G194" s="162">
        <f>MMULT(F194,G192)</f>
        <v>0</v>
      </c>
      <c r="H194" s="61"/>
    </row>
    <row r="195" spans="4:8" ht="15" customHeight="1" thickBot="1" x14ac:dyDescent="0.5">
      <c r="F195" s="7"/>
      <c r="G195" s="48">
        <f>SUM(G193:G194)</f>
        <v>0</v>
      </c>
    </row>
    <row r="196" spans="4:8" ht="15" customHeight="1" x14ac:dyDescent="0.45">
      <c r="F196" s="7"/>
    </row>
    <row r="197" spans="4:8" ht="15" customHeight="1" x14ac:dyDescent="0.45"/>
    <row r="198" spans="4:8" ht="15" customHeight="1" x14ac:dyDescent="0.45">
      <c r="D198" t="s">
        <v>70</v>
      </c>
      <c r="F198" s="20">
        <f>MAX(F3:F182)</f>
        <v>0</v>
      </c>
      <c r="G198" s="20">
        <f>MAX(I3:I182)</f>
        <v>0</v>
      </c>
    </row>
    <row r="199" spans="4:8" ht="15" customHeight="1" x14ac:dyDescent="0.45">
      <c r="D199" t="s">
        <v>71</v>
      </c>
      <c r="F199" s="20">
        <f>MIN(F3:F182)</f>
        <v>-1.0000000000000001E-5</v>
      </c>
      <c r="G199" s="20">
        <f>MIN(I3:I182)</f>
        <v>0</v>
      </c>
    </row>
    <row r="200" spans="4:8" ht="15" customHeight="1" x14ac:dyDescent="0.45">
      <c r="D200" t="s">
        <v>265</v>
      </c>
      <c r="F200" s="92">
        <f>AVERAGE(F3:F182)</f>
        <v>-5.5555555555555561E-8</v>
      </c>
      <c r="G200" s="92">
        <f>AVERAGE(G3:G182)</f>
        <v>0</v>
      </c>
    </row>
    <row r="201" spans="4:8" ht="15" customHeight="1" x14ac:dyDescent="0.45">
      <c r="D201" t="s">
        <v>273</v>
      </c>
      <c r="F201" s="92">
        <f>AVERAGE(F199,F198)</f>
        <v>-5.0000000000000004E-6</v>
      </c>
      <c r="G201" t="s">
        <v>12</v>
      </c>
    </row>
    <row r="202" spans="4:8" ht="15.75" customHeight="1" x14ac:dyDescent="0.45">
      <c r="D202" t="s">
        <v>12</v>
      </c>
      <c r="E202" t="s">
        <v>12</v>
      </c>
      <c r="F202" s="7"/>
    </row>
    <row r="203" spans="4:8" ht="15" customHeight="1" x14ac:dyDescent="0.45"/>
    <row r="204" spans="4:8" ht="15" customHeight="1" x14ac:dyDescent="0.45"/>
    <row r="205" spans="4:8" ht="15" customHeight="1" x14ac:dyDescent="0.45"/>
    <row r="206" spans="4:8" ht="15" customHeight="1" x14ac:dyDescent="0.45"/>
    <row r="207" spans="4:8" ht="15" customHeight="1" x14ac:dyDescent="0.45"/>
    <row r="208" spans="4:8" ht="15" customHeight="1" x14ac:dyDescent="0.45"/>
    <row r="209" ht="15" customHeight="1" x14ac:dyDescent="0.45"/>
    <row r="210" ht="15" customHeight="1" x14ac:dyDescent="0.45"/>
    <row r="211" ht="15" customHeight="1" x14ac:dyDescent="0.45"/>
    <row r="212" ht="15" customHeight="1" x14ac:dyDescent="0.45"/>
    <row r="213" ht="15" customHeight="1" x14ac:dyDescent="0.45"/>
    <row r="214" ht="15" customHeight="1" x14ac:dyDescent="0.45"/>
    <row r="215" ht="15" customHeight="1" x14ac:dyDescent="0.45"/>
    <row r="216" ht="15" customHeight="1" x14ac:dyDescent="0.45"/>
    <row r="217" ht="15" customHeight="1" x14ac:dyDescent="0.45"/>
    <row r="218" ht="15" customHeight="1" x14ac:dyDescent="0.45"/>
    <row r="219" ht="15" customHeight="1" x14ac:dyDescent="0.45"/>
    <row r="220" ht="15" customHeight="1" x14ac:dyDescent="0.45"/>
    <row r="221" ht="15" customHeight="1" x14ac:dyDescent="0.45"/>
    <row r="222" ht="15.75" customHeight="1" x14ac:dyDescent="0.45"/>
  </sheetData>
  <mergeCells count="15">
    <mergeCell ref="A63:A82"/>
    <mergeCell ref="D1:E1"/>
    <mergeCell ref="I1:J1"/>
    <mergeCell ref="A3:A22"/>
    <mergeCell ref="A23:A42"/>
    <mergeCell ref="A43:A62"/>
    <mergeCell ref="D192:E192"/>
    <mergeCell ref="D193:E193"/>
    <mergeCell ref="D194:E194"/>
    <mergeCell ref="A83:A102"/>
    <mergeCell ref="A103:A122"/>
    <mergeCell ref="A123:A142"/>
    <mergeCell ref="A143:A162"/>
    <mergeCell ref="A163:A182"/>
    <mergeCell ref="D186:F186"/>
  </mergeCells>
  <pageMargins left="0.7" right="0.7" top="0.75" bottom="0.75" header="0.3" footer="0.3"/>
  <pageSetup paperSize="9" orientation="portrait" horizontalDpi="4294967293" verticalDpi="4294967293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J44"/>
  <sheetViews>
    <sheetView showGridLines="0" zoomScale="80" zoomScaleNormal="80" workbookViewId="0">
      <selection activeCell="B1" sqref="B1"/>
    </sheetView>
  </sheetViews>
  <sheetFormatPr baseColWidth="10" defaultColWidth="11.3984375" defaultRowHeight="13.9" x14ac:dyDescent="0.4"/>
  <cols>
    <col min="1" max="1" width="2.73046875" style="9" customWidth="1"/>
    <col min="2" max="2" width="23.3984375" style="9" customWidth="1"/>
    <col min="3" max="3" width="12.73046875" style="8" customWidth="1"/>
    <col min="4" max="4" width="12.73046875" style="9" customWidth="1"/>
    <col min="5" max="5" width="12.73046875" style="10" customWidth="1"/>
    <col min="6" max="7" width="6.73046875" style="9" customWidth="1"/>
    <col min="8" max="8" width="8.265625" style="9" customWidth="1"/>
    <col min="9" max="9" width="3.265625" style="9" customWidth="1"/>
    <col min="10" max="10" width="6.73046875" style="9" customWidth="1"/>
    <col min="11" max="16384" width="11.3984375" style="9"/>
  </cols>
  <sheetData>
    <row r="1" spans="2:10" s="37" customFormat="1" ht="18.95" customHeight="1" x14ac:dyDescent="0.5">
      <c r="B1" s="33" t="s">
        <v>354</v>
      </c>
      <c r="C1" s="34" t="s">
        <v>0</v>
      </c>
      <c r="D1" s="35" t="s">
        <v>19</v>
      </c>
      <c r="E1" s="36" t="s">
        <v>264</v>
      </c>
      <c r="G1" s="168"/>
      <c r="H1" s="168"/>
      <c r="I1" s="168"/>
      <c r="J1" s="168"/>
    </row>
    <row r="2" spans="2:10" s="33" customFormat="1" ht="18.95" customHeight="1" x14ac:dyDescent="0.5">
      <c r="B2" s="33" t="s">
        <v>12</v>
      </c>
      <c r="C2" s="31" t="s">
        <v>3</v>
      </c>
      <c r="D2" s="31">
        <v>101</v>
      </c>
      <c r="E2" s="180">
        <f>SUM('Cuota-Pago=Saldo'!AN6)</f>
        <v>-444.12005947131325</v>
      </c>
      <c r="G2" s="168"/>
      <c r="H2" s="168"/>
      <c r="I2" s="168"/>
      <c r="J2" s="168"/>
    </row>
    <row r="3" spans="2:10" s="33" customFormat="1" ht="18.95" customHeight="1" x14ac:dyDescent="0.5">
      <c r="C3" s="31" t="s">
        <v>3</v>
      </c>
      <c r="D3" s="31">
        <v>102</v>
      </c>
      <c r="E3" s="180">
        <f>SUM('Cuota-Pago=Saldo'!AN7)</f>
        <v>-0.7389867214625383</v>
      </c>
      <c r="G3" s="168"/>
      <c r="H3" s="168"/>
      <c r="I3" s="168"/>
      <c r="J3" s="168"/>
    </row>
    <row r="4" spans="2:10" s="33" customFormat="1" ht="18.95" customHeight="1" x14ac:dyDescent="0.5">
      <c r="C4" s="31" t="s">
        <v>3</v>
      </c>
      <c r="D4" s="31">
        <v>103</v>
      </c>
      <c r="E4" s="180">
        <f>SUM('Cuota-Pago=Saldo'!AN8)</f>
        <v>-1508.5620173990819</v>
      </c>
      <c r="G4" s="168"/>
      <c r="H4" s="168"/>
      <c r="I4" s="168"/>
      <c r="J4" s="168"/>
    </row>
    <row r="5" spans="2:10" s="33" customFormat="1" ht="18.95" customHeight="1" x14ac:dyDescent="0.5">
      <c r="C5" s="31" t="s">
        <v>3</v>
      </c>
      <c r="D5" s="31">
        <v>104</v>
      </c>
      <c r="E5" s="180">
        <f>SUM('Cuota-Pago=Saldo'!AN9)</f>
        <v>-284.51513255220482</v>
      </c>
      <c r="G5" s="168"/>
      <c r="H5" s="168"/>
      <c r="I5" s="168"/>
      <c r="J5" s="168"/>
    </row>
    <row r="6" spans="2:10" s="33" customFormat="1" ht="18.95" customHeight="1" x14ac:dyDescent="0.5">
      <c r="C6" s="31" t="s">
        <v>3</v>
      </c>
      <c r="D6" s="31">
        <v>201</v>
      </c>
      <c r="E6" s="180">
        <f>SUM('Cuota-Pago=Saldo'!AN10)</f>
        <v>-743.7622915913463</v>
      </c>
      <c r="G6" s="168"/>
      <c r="H6" s="168"/>
      <c r="I6" s="168"/>
      <c r="J6" s="168"/>
    </row>
    <row r="7" spans="2:10" s="33" customFormat="1" ht="18.95" customHeight="1" x14ac:dyDescent="0.5">
      <c r="C7" s="31" t="s">
        <v>3</v>
      </c>
      <c r="D7" s="31">
        <v>202</v>
      </c>
      <c r="E7" s="180">
        <f>SUM('Cuota-Pago=Saldo'!AN11)</f>
        <v>-386.55326788083198</v>
      </c>
      <c r="G7" s="302" t="s">
        <v>320</v>
      </c>
      <c r="H7" s="302"/>
      <c r="I7" s="201">
        <v>5</v>
      </c>
      <c r="J7" s="168"/>
    </row>
    <row r="8" spans="2:10" s="33" customFormat="1" ht="18.95" customHeight="1" x14ac:dyDescent="0.5">
      <c r="C8" s="31" t="s">
        <v>3</v>
      </c>
      <c r="D8" s="31">
        <v>203</v>
      </c>
      <c r="E8" s="180">
        <f>SUM('Cuota-Pago=Saldo'!AN12)</f>
        <v>-404.26922529227534</v>
      </c>
      <c r="G8" s="168"/>
      <c r="H8" s="168"/>
      <c r="I8" s="201">
        <v>15</v>
      </c>
      <c r="J8" s="168"/>
    </row>
    <row r="9" spans="2:10" s="33" customFormat="1" ht="18.95" customHeight="1" x14ac:dyDescent="0.5">
      <c r="C9" s="31" t="s">
        <v>3</v>
      </c>
      <c r="D9" s="31">
        <v>204</v>
      </c>
      <c r="E9" s="180">
        <f>SUM('Cuota-Pago=Saldo'!AN13)</f>
        <v>-2.6205773346532624E-3</v>
      </c>
      <c r="G9" s="168"/>
      <c r="H9" s="168"/>
      <c r="I9" s="201">
        <v>20</v>
      </c>
      <c r="J9" s="168"/>
    </row>
    <row r="10" spans="2:10" s="33" customFormat="1" ht="18.95" customHeight="1" x14ac:dyDescent="0.5">
      <c r="C10" s="31" t="s">
        <v>3</v>
      </c>
      <c r="D10" s="31">
        <v>301</v>
      </c>
      <c r="E10" s="180">
        <f>SUM('Cuota-Pago=Saldo'!AN14)</f>
        <v>-4107.0374485126385</v>
      </c>
      <c r="G10" s="168"/>
      <c r="H10" s="168"/>
      <c r="I10" s="168"/>
      <c r="J10" s="168"/>
    </row>
    <row r="11" spans="2:10" s="33" customFormat="1" ht="18.95" customHeight="1" x14ac:dyDescent="0.5">
      <c r="C11" s="31" t="s">
        <v>3</v>
      </c>
      <c r="D11" s="31">
        <v>302</v>
      </c>
      <c r="E11" s="180">
        <f>SUM('Cuota-Pago=Saldo'!AN15)</f>
        <v>-1081.6712316329945</v>
      </c>
      <c r="G11" s="168"/>
      <c r="H11" s="168"/>
      <c r="I11" s="168"/>
      <c r="J11" s="168"/>
    </row>
    <row r="12" spans="2:10" s="33" customFormat="1" ht="18.95" customHeight="1" x14ac:dyDescent="0.5">
      <c r="C12" s="31" t="s">
        <v>3</v>
      </c>
      <c r="D12" s="31">
        <v>303</v>
      </c>
      <c r="E12" s="180">
        <f>SUM('Cuota-Pago=Saldo'!AN16)</f>
        <v>-415.50792855343246</v>
      </c>
      <c r="G12" s="168"/>
      <c r="H12" s="168"/>
      <c r="I12" s="168"/>
      <c r="J12" s="168"/>
    </row>
    <row r="13" spans="2:10" s="33" customFormat="1" ht="18.95" customHeight="1" x14ac:dyDescent="0.5">
      <c r="C13" s="31" t="s">
        <v>3</v>
      </c>
      <c r="D13" s="31">
        <v>304</v>
      </c>
      <c r="E13" s="180">
        <f>SUM('Cuota-Pago=Saldo'!AN17)</f>
        <v>-382.0176416875438</v>
      </c>
      <c r="G13" s="168"/>
      <c r="H13" s="168"/>
      <c r="I13" s="168"/>
      <c r="J13" s="168"/>
    </row>
    <row r="14" spans="2:10" s="33" customFormat="1" ht="18.95" customHeight="1" x14ac:dyDescent="0.5">
      <c r="C14" s="31" t="s">
        <v>3</v>
      </c>
      <c r="D14" s="31">
        <v>401</v>
      </c>
      <c r="E14" s="180">
        <f>SUM('Cuota-Pago=Saldo'!AN18)</f>
        <v>-1368.56033880529</v>
      </c>
    </row>
    <row r="15" spans="2:10" s="33" customFormat="1" ht="18.95" customHeight="1" x14ac:dyDescent="0.5">
      <c r="C15" s="31" t="s">
        <v>3</v>
      </c>
      <c r="D15" s="31">
        <v>402</v>
      </c>
      <c r="E15" s="180">
        <f>SUM('Cuota-Pago=Saldo'!AN19)</f>
        <v>-1504.0657317228986</v>
      </c>
    </row>
    <row r="16" spans="2:10" s="33" customFormat="1" ht="18.95" customHeight="1" x14ac:dyDescent="0.5">
      <c r="B16" s="200"/>
      <c r="C16" s="32" t="s">
        <v>3</v>
      </c>
      <c r="D16" s="32">
        <v>403</v>
      </c>
      <c r="E16" s="180">
        <f>SUM('Cuota-Pago=Saldo'!AN20)</f>
        <v>-366.35900821277596</v>
      </c>
    </row>
    <row r="17" spans="2:10" s="33" customFormat="1" ht="18.95" customHeight="1" x14ac:dyDescent="0.5">
      <c r="B17" s="181" t="s">
        <v>336</v>
      </c>
      <c r="C17" s="31" t="s">
        <v>3</v>
      </c>
      <c r="D17" s="31">
        <v>404</v>
      </c>
      <c r="E17" s="180">
        <f>SUM('Cuota-Pago=Saldo'!AN21)</f>
        <v>-717.16532710250999</v>
      </c>
    </row>
    <row r="18" spans="2:10" s="33" customFormat="1" ht="18.95" customHeight="1" x14ac:dyDescent="0.5">
      <c r="B18" s="301" t="s">
        <v>295</v>
      </c>
      <c r="C18" s="31" t="s">
        <v>3</v>
      </c>
      <c r="D18" s="31">
        <v>501</v>
      </c>
      <c r="E18" s="180">
        <f>SUM('Cuota-Pago=Saldo'!AN22)</f>
        <v>-387.8167149227524</v>
      </c>
    </row>
    <row r="19" spans="2:10" s="33" customFormat="1" ht="18.95" customHeight="1" x14ac:dyDescent="0.5">
      <c r="B19" s="301"/>
      <c r="C19" s="32" t="s">
        <v>3</v>
      </c>
      <c r="D19" s="31">
        <v>502</v>
      </c>
      <c r="E19" s="180">
        <f>SUM('Cuota-Pago=Saldo'!AN23)</f>
        <v>-2.3914815491821173E-3</v>
      </c>
    </row>
    <row r="20" spans="2:10" s="33" customFormat="1" ht="18.95" customHeight="1" x14ac:dyDescent="0.5">
      <c r="B20" s="179">
        <f ca="1">NOW()</f>
        <v>45736.338117824074</v>
      </c>
      <c r="C20" s="31" t="s">
        <v>3</v>
      </c>
      <c r="D20" s="31">
        <v>503</v>
      </c>
      <c r="E20" s="180">
        <f>SUM('Cuota-Pago=Saldo'!AN24)</f>
        <v>-14.709076987594472</v>
      </c>
    </row>
    <row r="21" spans="2:10" s="33" customFormat="1" ht="18.95" customHeight="1" x14ac:dyDescent="0.5">
      <c r="B21" s="178">
        <f ca="1">NOW()</f>
        <v>45736.338117824074</v>
      </c>
      <c r="C21" s="31" t="s">
        <v>3</v>
      </c>
      <c r="D21" s="31">
        <v>504</v>
      </c>
      <c r="E21" s="180">
        <f>SUM('Cuota-Pago=Saldo'!AN25)</f>
        <v>4.4123274783487432E-3</v>
      </c>
      <c r="H21" s="33" t="s">
        <v>324</v>
      </c>
    </row>
    <row r="22" spans="2:10" s="33" customFormat="1" ht="18.95" customHeight="1" x14ac:dyDescent="0.5">
      <c r="B22" s="167" t="s">
        <v>284</v>
      </c>
      <c r="C22" s="38"/>
      <c r="D22" s="38"/>
      <c r="E22" s="39"/>
    </row>
    <row r="23" spans="2:10" s="167" customFormat="1" ht="80.099999999999994" customHeight="1" x14ac:dyDescent="0.5">
      <c r="B23" s="300" t="s">
        <v>317</v>
      </c>
      <c r="C23" s="300"/>
      <c r="D23" s="300"/>
      <c r="E23" s="300"/>
      <c r="F23" s="300"/>
      <c r="G23" s="300"/>
      <c r="H23" s="300"/>
      <c r="I23" s="300"/>
      <c r="J23" s="300"/>
    </row>
    <row r="24" spans="2:10" s="33" customFormat="1" ht="18.95" customHeight="1" x14ac:dyDescent="0.5">
      <c r="C24" s="38"/>
      <c r="D24" s="38"/>
      <c r="E24" s="39"/>
    </row>
    <row r="25" spans="2:10" s="33" customFormat="1" ht="18.95" customHeight="1" x14ac:dyDescent="0.5">
      <c r="B25" s="169" t="s">
        <v>285</v>
      </c>
      <c r="C25" s="170" t="s">
        <v>292</v>
      </c>
      <c r="D25" s="38"/>
      <c r="E25" s="39"/>
    </row>
    <row r="26" spans="2:10" s="33" customFormat="1" ht="18.95" customHeight="1" x14ac:dyDescent="0.5">
      <c r="B26" s="169" t="s">
        <v>286</v>
      </c>
      <c r="C26" s="171" t="s">
        <v>287</v>
      </c>
      <c r="D26" s="38"/>
      <c r="E26" s="39"/>
    </row>
    <row r="27" spans="2:10" s="33" customFormat="1" ht="18.95" customHeight="1" x14ac:dyDescent="0.5">
      <c r="B27" s="169" t="s">
        <v>288</v>
      </c>
      <c r="C27" s="171" t="s">
        <v>291</v>
      </c>
      <c r="D27" s="38"/>
      <c r="E27" s="39"/>
    </row>
    <row r="28" spans="2:10" s="33" customFormat="1" ht="18.95" customHeight="1" x14ac:dyDescent="0.5">
      <c r="B28" s="169" t="s">
        <v>289</v>
      </c>
      <c r="C28" s="170" t="s">
        <v>293</v>
      </c>
      <c r="D28" s="38"/>
      <c r="E28" s="39"/>
    </row>
    <row r="29" spans="2:10" s="33" customFormat="1" ht="18.95" customHeight="1" x14ac:dyDescent="0.5">
      <c r="B29" s="169" t="s">
        <v>290</v>
      </c>
      <c r="C29" s="170" t="s">
        <v>294</v>
      </c>
      <c r="D29" s="38"/>
      <c r="E29" s="39"/>
    </row>
    <row r="31" spans="2:10" ht="18" customHeight="1" x14ac:dyDescent="0.35">
      <c r="B31" s="299" t="s">
        <v>351</v>
      </c>
      <c r="C31" s="299"/>
      <c r="D31" s="299"/>
      <c r="E31" s="299"/>
      <c r="F31" s="299"/>
      <c r="G31" s="299"/>
      <c r="H31" s="299"/>
      <c r="I31" s="98"/>
      <c r="J31" s="98"/>
    </row>
    <row r="32" spans="2:10" ht="18" customHeight="1" x14ac:dyDescent="0.35">
      <c r="B32" s="299"/>
      <c r="C32" s="299"/>
      <c r="D32" s="299"/>
      <c r="E32" s="299"/>
      <c r="F32" s="299"/>
      <c r="G32" s="299"/>
      <c r="H32" s="299"/>
      <c r="I32" s="98"/>
      <c r="J32" s="98"/>
    </row>
    <row r="33" spans="2:10" ht="18" customHeight="1" x14ac:dyDescent="0.35">
      <c r="B33" s="299"/>
      <c r="C33" s="299"/>
      <c r="D33" s="299"/>
      <c r="E33" s="299"/>
      <c r="F33" s="299"/>
      <c r="G33" s="299"/>
      <c r="H33" s="299"/>
      <c r="I33" s="98"/>
      <c r="J33" s="98"/>
    </row>
    <row r="34" spans="2:10" ht="18" customHeight="1" x14ac:dyDescent="0.35">
      <c r="B34" s="299"/>
      <c r="C34" s="299"/>
      <c r="D34" s="299"/>
      <c r="E34" s="299"/>
      <c r="F34" s="299"/>
      <c r="G34" s="299"/>
      <c r="H34" s="299"/>
      <c r="I34" s="98"/>
      <c r="J34" s="98"/>
    </row>
    <row r="35" spans="2:10" ht="18" customHeight="1" x14ac:dyDescent="0.35">
      <c r="B35" s="299"/>
      <c r="C35" s="299"/>
      <c r="D35" s="299"/>
      <c r="E35" s="299"/>
      <c r="F35" s="299"/>
      <c r="G35" s="299"/>
      <c r="H35" s="299"/>
      <c r="I35" s="98"/>
      <c r="J35" s="98"/>
    </row>
    <row r="36" spans="2:10" ht="18" customHeight="1" x14ac:dyDescent="0.35">
      <c r="B36" s="299"/>
      <c r="C36" s="299"/>
      <c r="D36" s="299"/>
      <c r="E36" s="299"/>
      <c r="F36" s="299"/>
      <c r="G36" s="299"/>
      <c r="H36" s="299"/>
      <c r="I36" s="98"/>
      <c r="J36" s="98"/>
    </row>
    <row r="37" spans="2:10" ht="18" customHeight="1" x14ac:dyDescent="0.35">
      <c r="B37" s="299"/>
      <c r="C37" s="299"/>
      <c r="D37" s="299"/>
      <c r="E37" s="299"/>
      <c r="F37" s="299"/>
      <c r="G37" s="299"/>
      <c r="H37" s="299"/>
      <c r="I37" s="98"/>
      <c r="J37" s="98"/>
    </row>
    <row r="38" spans="2:10" ht="18" customHeight="1" x14ac:dyDescent="0.35">
      <c r="B38" s="299"/>
      <c r="C38" s="299"/>
      <c r="D38" s="299"/>
      <c r="E38" s="299"/>
      <c r="F38" s="299"/>
      <c r="G38" s="299"/>
      <c r="H38" s="299"/>
      <c r="I38" s="98"/>
      <c r="J38" s="98"/>
    </row>
    <row r="39" spans="2:10" ht="15" customHeight="1" x14ac:dyDescent="0.35">
      <c r="B39" s="98"/>
      <c r="C39" s="98"/>
      <c r="D39" s="98"/>
      <c r="E39" s="98"/>
      <c r="F39" s="98"/>
      <c r="G39" s="98"/>
      <c r="H39" s="98"/>
      <c r="I39" s="98"/>
      <c r="J39" s="98"/>
    </row>
    <row r="40" spans="2:10" ht="15" customHeight="1" x14ac:dyDescent="0.35">
      <c r="B40" s="98"/>
      <c r="C40" s="98"/>
      <c r="D40" s="98"/>
      <c r="E40" s="98"/>
      <c r="F40" s="98"/>
      <c r="G40" s="98"/>
      <c r="H40" s="98"/>
      <c r="I40" s="98"/>
      <c r="J40" s="98"/>
    </row>
    <row r="41" spans="2:10" ht="15" customHeight="1" x14ac:dyDescent="0.35">
      <c r="B41" s="98"/>
      <c r="C41" s="98"/>
      <c r="D41" s="98"/>
      <c r="E41" s="98"/>
      <c r="F41" s="98"/>
      <c r="G41" s="98"/>
      <c r="H41" s="98"/>
      <c r="I41" s="98"/>
      <c r="J41" s="98"/>
    </row>
    <row r="42" spans="2:10" ht="15" customHeight="1" x14ac:dyDescent="0.35">
      <c r="B42" s="98"/>
      <c r="C42" s="98"/>
      <c r="D42" s="98"/>
      <c r="E42" s="98"/>
      <c r="F42" s="98"/>
      <c r="G42" s="98"/>
      <c r="H42" s="98"/>
      <c r="I42" s="98"/>
      <c r="J42" s="98"/>
    </row>
    <row r="43" spans="2:10" ht="15" customHeight="1" x14ac:dyDescent="0.35">
      <c r="B43" s="98"/>
      <c r="C43" s="98"/>
      <c r="D43" s="98"/>
      <c r="E43" s="98"/>
      <c r="F43" s="98"/>
      <c r="G43" s="98"/>
      <c r="H43" s="98"/>
      <c r="I43" s="98"/>
      <c r="J43" s="98"/>
    </row>
    <row r="44" spans="2:10" ht="15" customHeight="1" x14ac:dyDescent="0.35">
      <c r="B44" s="91"/>
      <c r="C44" s="91"/>
      <c r="D44" s="91"/>
      <c r="E44" s="91"/>
      <c r="F44" s="91"/>
      <c r="G44" s="91"/>
      <c r="H44" s="91"/>
      <c r="I44" s="91"/>
      <c r="J44" s="91"/>
    </row>
  </sheetData>
  <mergeCells count="4">
    <mergeCell ref="B31:H38"/>
    <mergeCell ref="B23:J23"/>
    <mergeCell ref="B18:B19"/>
    <mergeCell ref="G7:H7"/>
  </mergeCells>
  <phoneticPr fontId="53" type="noConversion"/>
  <conditionalFormatting sqref="E2:E21">
    <cfRule type="cellIs" dxfId="17" priority="1" operator="between">
      <formula>0</formula>
      <formula>-0.9</formula>
    </cfRule>
    <cfRule type="cellIs" dxfId="16" priority="4" operator="lessThan">
      <formula>-1000</formula>
    </cfRule>
  </conditionalFormatting>
  <pageMargins left="0.31496062992125984" right="0.31496062992125984" top="0.94488188976377963" bottom="0.35433070866141736" header="0.31496062992125984" footer="0.31496062992125984"/>
  <pageSetup paperSize="9" scale="95" orientation="portrait" r:id="rId1"/>
  <headerFooter alignWithMargins="0">
    <oddHeader>&amp;C&amp;20&amp;KFF0000CUOTA MANTENIMIENTO - 2025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J41"/>
  <sheetViews>
    <sheetView showGridLines="0" zoomScale="80" zoomScaleNormal="80" workbookViewId="0">
      <selection activeCell="B1" sqref="B1"/>
    </sheetView>
  </sheetViews>
  <sheetFormatPr baseColWidth="10" defaultColWidth="11.3984375" defaultRowHeight="13.9" x14ac:dyDescent="0.4"/>
  <cols>
    <col min="1" max="1" width="2.73046875" style="9" customWidth="1"/>
    <col min="2" max="2" width="23.265625" style="9" customWidth="1"/>
    <col min="3" max="3" width="12.73046875" style="8" customWidth="1"/>
    <col min="4" max="4" width="12.73046875" style="9" customWidth="1"/>
    <col min="5" max="5" width="12.73046875" style="10" customWidth="1"/>
    <col min="6" max="7" width="6.73046875" style="9" customWidth="1"/>
    <col min="8" max="8" width="10.265625" style="9" customWidth="1"/>
    <col min="9" max="9" width="2.59765625" style="9" bestFit="1" customWidth="1"/>
    <col min="10" max="10" width="6.73046875" style="9" customWidth="1"/>
    <col min="11" max="11" width="6.265625" style="9" bestFit="1" customWidth="1"/>
    <col min="12" max="16384" width="11.3984375" style="9"/>
  </cols>
  <sheetData>
    <row r="1" spans="2:10" s="11" customFormat="1" ht="18.95" customHeight="1" x14ac:dyDescent="0.5">
      <c r="B1" s="33" t="str">
        <f>A!$B$1</f>
        <v xml:space="preserve">MARZO </v>
      </c>
      <c r="C1" s="34" t="s">
        <v>0</v>
      </c>
      <c r="D1" s="35" t="s">
        <v>19</v>
      </c>
      <c r="E1" s="36" t="s">
        <v>264</v>
      </c>
      <c r="F1" s="37"/>
      <c r="G1" s="173"/>
      <c r="H1" s="173"/>
      <c r="I1" s="173"/>
      <c r="J1" s="173"/>
    </row>
    <row r="2" spans="2:10" ht="18.95" customHeight="1" x14ac:dyDescent="0.5">
      <c r="B2" s="33" t="s">
        <v>12</v>
      </c>
      <c r="C2" s="31" t="s">
        <v>4</v>
      </c>
      <c r="D2" s="31">
        <v>101</v>
      </c>
      <c r="E2" s="180">
        <f>SUM('Cuota-Pago=Saldo'!AN26)</f>
        <v>-373.73152711528479</v>
      </c>
      <c r="F2" s="33"/>
      <c r="G2" s="173"/>
      <c r="H2" s="173"/>
      <c r="I2" s="173"/>
      <c r="J2" s="173"/>
    </row>
    <row r="3" spans="2:10" ht="18.95" customHeight="1" x14ac:dyDescent="0.5">
      <c r="C3" s="31" t="s">
        <v>4</v>
      </c>
      <c r="D3" s="31">
        <v>102</v>
      </c>
      <c r="E3" s="180">
        <f>SUM('Cuota-Pago=Saldo'!AN27)</f>
        <v>-1738.3407725181485</v>
      </c>
      <c r="F3" s="33"/>
      <c r="G3" s="173"/>
      <c r="H3" s="173"/>
      <c r="I3" s="173"/>
      <c r="J3" s="173"/>
    </row>
    <row r="4" spans="2:10" ht="18.95" customHeight="1" x14ac:dyDescent="0.5">
      <c r="C4" s="31" t="s">
        <v>4</v>
      </c>
      <c r="D4" s="31">
        <v>103</v>
      </c>
      <c r="E4" s="180">
        <f>SUM('Cuota-Pago=Saldo'!AN28)</f>
        <v>-406.44745050390259</v>
      </c>
      <c r="F4" s="33"/>
      <c r="G4" s="173"/>
      <c r="H4" s="173"/>
      <c r="I4" s="173"/>
      <c r="J4" s="173"/>
    </row>
    <row r="5" spans="2:10" ht="18.95" customHeight="1" x14ac:dyDescent="0.5">
      <c r="C5" s="31" t="s">
        <v>4</v>
      </c>
      <c r="D5" s="31">
        <v>104</v>
      </c>
      <c r="E5" s="180">
        <f>SUM('Cuota-Pago=Saldo'!AN29)</f>
        <v>7.9468731371434842E-4</v>
      </c>
      <c r="F5" s="33"/>
      <c r="G5" s="173"/>
      <c r="H5" s="173"/>
      <c r="I5" s="173"/>
      <c r="J5" s="173"/>
    </row>
    <row r="6" spans="2:10" s="8" customFormat="1" ht="18.95" customHeight="1" x14ac:dyDescent="0.5">
      <c r="C6" s="31" t="s">
        <v>4</v>
      </c>
      <c r="D6" s="31">
        <v>201</v>
      </c>
      <c r="E6" s="180">
        <f>SUM('Cuota-Pago=Saldo'!AN30)</f>
        <v>-1181.8599979394546</v>
      </c>
      <c r="F6" s="33"/>
      <c r="G6" s="173"/>
      <c r="H6" s="173"/>
      <c r="I6" s="173"/>
      <c r="J6" s="173"/>
    </row>
    <row r="7" spans="2:10" s="8" customFormat="1" ht="18.95" customHeight="1" x14ac:dyDescent="0.5">
      <c r="C7" s="31" t="s">
        <v>4</v>
      </c>
      <c r="D7" s="31">
        <v>202</v>
      </c>
      <c r="E7" s="180">
        <f>SUM('Cuota-Pago=Saldo'!AN31)</f>
        <v>-362.93930961277812</v>
      </c>
      <c r="F7" s="33"/>
      <c r="G7" s="302" t="s">
        <v>320</v>
      </c>
      <c r="H7" s="302"/>
      <c r="I7" s="201">
        <f>SUM(A!I7)</f>
        <v>5</v>
      </c>
      <c r="J7" s="173"/>
    </row>
    <row r="8" spans="2:10" s="8" customFormat="1" ht="18.95" customHeight="1" x14ac:dyDescent="0.5">
      <c r="C8" s="31" t="s">
        <v>4</v>
      </c>
      <c r="D8" s="31">
        <v>203</v>
      </c>
      <c r="E8" s="180">
        <f>SUM('Cuota-Pago=Saldo'!AN32)</f>
        <v>-748.44999068142874</v>
      </c>
      <c r="F8" s="33"/>
      <c r="G8" s="168"/>
      <c r="H8" s="168"/>
      <c r="I8" s="201">
        <v>15</v>
      </c>
      <c r="J8" s="173"/>
    </row>
    <row r="9" spans="2:10" s="8" customFormat="1" ht="18.95" customHeight="1" x14ac:dyDescent="0.5">
      <c r="C9" s="31" t="s">
        <v>4</v>
      </c>
      <c r="D9" s="31">
        <v>204</v>
      </c>
      <c r="E9" s="180">
        <f>SUM('Cuota-Pago=Saldo'!AN33)</f>
        <v>-376.46362766649162</v>
      </c>
      <c r="F9" s="33"/>
      <c r="G9" s="168"/>
      <c r="H9" s="168"/>
      <c r="I9" s="201">
        <v>20</v>
      </c>
      <c r="J9" s="173"/>
    </row>
    <row r="10" spans="2:10" s="8" customFormat="1" ht="18.95" customHeight="1" x14ac:dyDescent="0.5">
      <c r="C10" s="31" t="s">
        <v>4</v>
      </c>
      <c r="D10" s="31">
        <v>301</v>
      </c>
      <c r="E10" s="180">
        <f>SUM('Cuota-Pago=Saldo'!AN34)</f>
        <v>-370.59610471886396</v>
      </c>
      <c r="F10" s="33"/>
      <c r="G10" s="173"/>
      <c r="H10" s="173"/>
      <c r="I10" s="202" t="s">
        <v>12</v>
      </c>
      <c r="J10" s="173"/>
    </row>
    <row r="11" spans="2:10" s="8" customFormat="1" ht="18.95" customHeight="1" x14ac:dyDescent="0.4">
      <c r="C11" s="31" t="s">
        <v>4</v>
      </c>
      <c r="D11" s="31">
        <v>302</v>
      </c>
      <c r="E11" s="180">
        <f>SUM('Cuota-Pago=Saldo'!AN35)</f>
        <v>-366.9421082247498</v>
      </c>
      <c r="G11" s="173"/>
      <c r="H11" s="173"/>
      <c r="I11" s="173"/>
      <c r="J11" s="173"/>
    </row>
    <row r="12" spans="2:10" s="8" customFormat="1" ht="18.95" customHeight="1" x14ac:dyDescent="0.4">
      <c r="C12" s="31" t="s">
        <v>4</v>
      </c>
      <c r="D12" s="31">
        <v>303</v>
      </c>
      <c r="E12" s="180">
        <f>SUM('Cuota-Pago=Saldo'!AN36)</f>
        <v>-747.78380860381674</v>
      </c>
      <c r="G12" s="173"/>
      <c r="H12" s="173"/>
      <c r="I12" s="173"/>
      <c r="J12" s="173"/>
    </row>
    <row r="13" spans="2:10" s="8" customFormat="1" ht="18.95" customHeight="1" x14ac:dyDescent="0.4">
      <c r="C13" s="31" t="s">
        <v>4</v>
      </c>
      <c r="D13" s="31">
        <v>304</v>
      </c>
      <c r="E13" s="180">
        <f>SUM('Cuota-Pago=Saldo'!AN37)</f>
        <v>-445.51495968505367</v>
      </c>
      <c r="G13" s="173"/>
      <c r="H13" s="173"/>
      <c r="I13" s="173"/>
      <c r="J13" s="173"/>
    </row>
    <row r="14" spans="2:10" s="8" customFormat="1" ht="18.95" customHeight="1" x14ac:dyDescent="0.4">
      <c r="C14" s="31" t="s">
        <v>4</v>
      </c>
      <c r="D14" s="31">
        <v>401</v>
      </c>
      <c r="E14" s="180">
        <f>SUM('Cuota-Pago=Saldo'!AN38)</f>
        <v>-1364.1183255896092</v>
      </c>
    </row>
    <row r="15" spans="2:10" s="8" customFormat="1" ht="18.95" customHeight="1" x14ac:dyDescent="0.4">
      <c r="C15" s="31" t="s">
        <v>4</v>
      </c>
      <c r="D15" s="31">
        <v>402</v>
      </c>
      <c r="E15" s="180">
        <f>SUM('Cuota-Pago=Saldo'!AN39)</f>
        <v>1.0598076835296979</v>
      </c>
    </row>
    <row r="16" spans="2:10" s="8" customFormat="1" ht="18.95" customHeight="1" x14ac:dyDescent="0.4">
      <c r="C16" s="31" t="s">
        <v>4</v>
      </c>
      <c r="D16" s="32">
        <v>403</v>
      </c>
      <c r="E16" s="180">
        <f>SUM('Cuota-Pago=Saldo'!AN40)</f>
        <v>-377.97449621835017</v>
      </c>
    </row>
    <row r="17" spans="2:10" s="8" customFormat="1" ht="18.95" customHeight="1" x14ac:dyDescent="0.5">
      <c r="B17" s="181" t="s">
        <v>336</v>
      </c>
      <c r="C17" s="31" t="s">
        <v>4</v>
      </c>
      <c r="D17" s="31">
        <v>404</v>
      </c>
      <c r="E17" s="180">
        <f>SUM('Cuota-Pago=Saldo'!AN41)</f>
        <v>-406.85624106291704</v>
      </c>
    </row>
    <row r="18" spans="2:10" s="8" customFormat="1" ht="18.95" customHeight="1" x14ac:dyDescent="0.4">
      <c r="B18" s="301" t="s">
        <v>295</v>
      </c>
      <c r="C18" s="31" t="s">
        <v>4</v>
      </c>
      <c r="D18" s="31">
        <v>501</v>
      </c>
      <c r="E18" s="180">
        <f>SUM('Cuota-Pago=Saldo'!AN42)</f>
        <v>-1794.813640929289</v>
      </c>
    </row>
    <row r="19" spans="2:10" s="8" customFormat="1" ht="18.95" customHeight="1" x14ac:dyDescent="0.4">
      <c r="B19" s="301"/>
      <c r="C19" s="31" t="s">
        <v>4</v>
      </c>
      <c r="D19" s="31">
        <v>502</v>
      </c>
      <c r="E19" s="180">
        <f>SUM('Cuota-Pago=Saldo'!AN43)</f>
        <v>-395.37095435128748</v>
      </c>
    </row>
    <row r="20" spans="2:10" s="8" customFormat="1" ht="18.95" customHeight="1" x14ac:dyDescent="0.4">
      <c r="B20" s="179">
        <f ca="1">NOW()</f>
        <v>45736.338117824074</v>
      </c>
      <c r="C20" s="31" t="s">
        <v>4</v>
      </c>
      <c r="D20" s="31">
        <v>503</v>
      </c>
      <c r="E20" s="180">
        <f>SUM('Cuota-Pago=Saldo'!AN44)</f>
        <v>-419.84224617784878</v>
      </c>
    </row>
    <row r="21" spans="2:10" s="8" customFormat="1" ht="18.95" customHeight="1" x14ac:dyDescent="0.5">
      <c r="B21" s="178">
        <f ca="1">NOW()</f>
        <v>45736.338117824074</v>
      </c>
      <c r="C21" s="31" t="s">
        <v>4</v>
      </c>
      <c r="D21" s="31">
        <v>504</v>
      </c>
      <c r="E21" s="180">
        <f>SUM('Cuota-Pago=Saldo'!AN45)</f>
        <v>-6.5275925499008736E-4</v>
      </c>
      <c r="H21" s="33" t="s">
        <v>323</v>
      </c>
    </row>
    <row r="22" spans="2:10" s="33" customFormat="1" ht="18.95" customHeight="1" x14ac:dyDescent="0.5">
      <c r="B22" s="167" t="s">
        <v>284</v>
      </c>
      <c r="C22" s="38"/>
      <c r="D22" s="38"/>
      <c r="E22" s="39"/>
    </row>
    <row r="23" spans="2:10" s="167" customFormat="1" ht="80.099999999999994" customHeight="1" x14ac:dyDescent="0.5">
      <c r="B23" s="300" t="s">
        <v>317</v>
      </c>
      <c r="C23" s="300"/>
      <c r="D23" s="300"/>
      <c r="E23" s="300"/>
      <c r="F23" s="300"/>
      <c r="G23" s="300"/>
      <c r="H23" s="300"/>
      <c r="I23" s="300"/>
      <c r="J23" s="300"/>
    </row>
    <row r="24" spans="2:10" s="33" customFormat="1" ht="18.95" customHeight="1" x14ac:dyDescent="0.5">
      <c r="C24" s="38"/>
      <c r="D24" s="38"/>
      <c r="E24" s="39"/>
    </row>
    <row r="25" spans="2:10" s="33" customFormat="1" ht="18.95" customHeight="1" x14ac:dyDescent="0.5">
      <c r="B25" s="169" t="s">
        <v>285</v>
      </c>
      <c r="C25" s="170" t="s">
        <v>292</v>
      </c>
      <c r="D25" s="38"/>
      <c r="E25" s="39"/>
    </row>
    <row r="26" spans="2:10" s="33" customFormat="1" ht="18.95" customHeight="1" x14ac:dyDescent="0.5">
      <c r="B26" s="169" t="s">
        <v>286</v>
      </c>
      <c r="C26" s="171" t="s">
        <v>287</v>
      </c>
      <c r="D26" s="38"/>
      <c r="E26" s="39"/>
    </row>
    <row r="27" spans="2:10" s="33" customFormat="1" ht="18.95" customHeight="1" x14ac:dyDescent="0.5">
      <c r="B27" s="169" t="s">
        <v>288</v>
      </c>
      <c r="C27" s="171" t="s">
        <v>291</v>
      </c>
      <c r="D27" s="38"/>
      <c r="E27" s="39"/>
    </row>
    <row r="28" spans="2:10" s="33" customFormat="1" ht="18.95" customHeight="1" x14ac:dyDescent="0.5">
      <c r="B28" s="169" t="s">
        <v>289</v>
      </c>
      <c r="C28" s="170" t="s">
        <v>293</v>
      </c>
      <c r="D28" s="38"/>
      <c r="E28" s="39"/>
    </row>
    <row r="29" spans="2:10" s="33" customFormat="1" ht="18.95" customHeight="1" x14ac:dyDescent="0.5">
      <c r="B29" s="169" t="s">
        <v>290</v>
      </c>
      <c r="C29" s="170" t="s">
        <v>294</v>
      </c>
      <c r="D29" s="38"/>
      <c r="E29" s="39"/>
    </row>
    <row r="31" spans="2:10" ht="18" customHeight="1" x14ac:dyDescent="0.35">
      <c r="B31" s="299" t="s">
        <v>350</v>
      </c>
      <c r="C31" s="299"/>
      <c r="D31" s="299"/>
      <c r="E31" s="299"/>
      <c r="F31" s="299"/>
      <c r="G31" s="299"/>
      <c r="H31" s="299"/>
      <c r="I31" s="98"/>
      <c r="J31" s="98"/>
    </row>
    <row r="32" spans="2:10" ht="18" customHeight="1" x14ac:dyDescent="0.35">
      <c r="B32" s="299"/>
      <c r="C32" s="299"/>
      <c r="D32" s="299"/>
      <c r="E32" s="299"/>
      <c r="F32" s="299"/>
      <c r="G32" s="299"/>
      <c r="H32" s="299"/>
      <c r="I32" s="98"/>
      <c r="J32" s="98"/>
    </row>
    <row r="33" spans="2:10" ht="18" customHeight="1" x14ac:dyDescent="0.35">
      <c r="B33" s="299"/>
      <c r="C33" s="299"/>
      <c r="D33" s="299"/>
      <c r="E33" s="299"/>
      <c r="F33" s="299"/>
      <c r="G33" s="299"/>
      <c r="H33" s="299"/>
      <c r="I33" s="98"/>
      <c r="J33" s="98"/>
    </row>
    <row r="34" spans="2:10" ht="18" customHeight="1" x14ac:dyDescent="0.35">
      <c r="B34" s="299"/>
      <c r="C34" s="299"/>
      <c r="D34" s="299"/>
      <c r="E34" s="299"/>
      <c r="F34" s="299"/>
      <c r="G34" s="299"/>
      <c r="H34" s="299"/>
      <c r="I34" s="98"/>
      <c r="J34" s="98"/>
    </row>
    <row r="35" spans="2:10" ht="18" customHeight="1" x14ac:dyDescent="0.35">
      <c r="B35" s="299"/>
      <c r="C35" s="299"/>
      <c r="D35" s="299"/>
      <c r="E35" s="299"/>
      <c r="F35" s="299"/>
      <c r="G35" s="299"/>
      <c r="H35" s="299"/>
      <c r="I35" s="98"/>
      <c r="J35" s="98"/>
    </row>
    <row r="36" spans="2:10" ht="18" customHeight="1" x14ac:dyDescent="0.35">
      <c r="B36" s="299"/>
      <c r="C36" s="299"/>
      <c r="D36" s="299"/>
      <c r="E36" s="299"/>
      <c r="F36" s="299"/>
      <c r="G36" s="299"/>
      <c r="H36" s="299"/>
      <c r="I36" s="98"/>
      <c r="J36" s="98"/>
    </row>
    <row r="37" spans="2:10" ht="18" customHeight="1" x14ac:dyDescent="0.35">
      <c r="B37" s="299"/>
      <c r="C37" s="299"/>
      <c r="D37" s="299"/>
      <c r="E37" s="299"/>
      <c r="F37" s="299"/>
      <c r="G37" s="299"/>
      <c r="H37" s="299"/>
      <c r="I37" s="98"/>
      <c r="J37" s="98"/>
    </row>
    <row r="38" spans="2:10" ht="18" customHeight="1" x14ac:dyDescent="0.35">
      <c r="B38" s="299"/>
      <c r="C38" s="299"/>
      <c r="D38" s="299"/>
      <c r="E38" s="299"/>
      <c r="F38" s="299"/>
      <c r="G38" s="299"/>
      <c r="H38" s="299"/>
      <c r="I38" s="98"/>
      <c r="J38" s="98"/>
    </row>
    <row r="39" spans="2:10" ht="15" customHeight="1" x14ac:dyDescent="0.35">
      <c r="B39" s="98"/>
      <c r="C39" s="98"/>
      <c r="D39" s="98"/>
      <c r="E39" s="98"/>
      <c r="F39" s="98"/>
      <c r="G39" s="98"/>
      <c r="H39" s="98"/>
      <c r="I39" s="98"/>
      <c r="J39" s="98"/>
    </row>
    <row r="40" spans="2:10" ht="14.25" customHeight="1" x14ac:dyDescent="0.35">
      <c r="B40" s="97"/>
      <c r="C40" s="97"/>
      <c r="D40" s="97"/>
      <c r="E40" s="97"/>
      <c r="F40" s="97"/>
      <c r="G40" s="97"/>
      <c r="H40" s="97"/>
      <c r="I40" s="97"/>
      <c r="J40" s="97"/>
    </row>
    <row r="41" spans="2:10" ht="14.25" customHeight="1" x14ac:dyDescent="0.35">
      <c r="B41" s="97"/>
      <c r="C41" s="97"/>
      <c r="D41" s="97"/>
      <c r="E41" s="97"/>
      <c r="F41" s="97"/>
      <c r="G41" s="97"/>
      <c r="H41" s="97"/>
      <c r="I41" s="97"/>
      <c r="J41" s="97"/>
    </row>
  </sheetData>
  <mergeCells count="4">
    <mergeCell ref="B23:J23"/>
    <mergeCell ref="B31:H38"/>
    <mergeCell ref="B18:B19"/>
    <mergeCell ref="G7:H7"/>
  </mergeCells>
  <conditionalFormatting sqref="E2:E21">
    <cfRule type="cellIs" dxfId="15" priority="1" operator="between">
      <formula>0</formula>
      <formula>-0.9</formula>
    </cfRule>
    <cfRule type="cellIs" dxfId="14" priority="2" operator="lessThan">
      <formula>-1000</formula>
    </cfRule>
  </conditionalFormatting>
  <pageMargins left="0.31496062992125984" right="0.31496062992125984" top="0.94488188976377963" bottom="0.35433070866141736" header="0.31496062992125984" footer="0.31496062992125984"/>
  <pageSetup paperSize="9" scale="95" orientation="portrait" r:id="rId1"/>
  <headerFooter scaleWithDoc="0">
    <oddHeader xml:space="preserve">&amp;C&amp;20&amp;KFF0000CUOTA MANTENIMIENTO - 2025 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J41"/>
  <sheetViews>
    <sheetView showGridLines="0" zoomScale="80" zoomScaleNormal="80" workbookViewId="0">
      <selection activeCell="B20" sqref="B20"/>
    </sheetView>
  </sheetViews>
  <sheetFormatPr baseColWidth="10" defaultColWidth="11.3984375" defaultRowHeight="13.9" x14ac:dyDescent="0.4"/>
  <cols>
    <col min="1" max="1" width="2.73046875" style="9" customWidth="1"/>
    <col min="2" max="2" width="23.265625" style="9" customWidth="1"/>
    <col min="3" max="3" width="12.73046875" style="8" customWidth="1"/>
    <col min="4" max="4" width="12.73046875" style="9" customWidth="1"/>
    <col min="5" max="5" width="12.73046875" style="10" customWidth="1"/>
    <col min="6" max="7" width="6.73046875" style="9" customWidth="1"/>
    <col min="8" max="8" width="10.265625" style="9" customWidth="1"/>
    <col min="9" max="9" width="2.59765625" style="9" bestFit="1" customWidth="1"/>
    <col min="10" max="11" width="6.73046875" style="9" customWidth="1"/>
    <col min="12" max="12" width="10.265625" style="9" customWidth="1"/>
    <col min="13" max="13" width="2.265625" style="9" customWidth="1"/>
    <col min="14" max="15" width="6.73046875" style="9" customWidth="1"/>
    <col min="16" max="16" width="10.265625" style="9" customWidth="1"/>
    <col min="17" max="17" width="2.265625" style="9" customWidth="1"/>
    <col min="18" max="19" width="6.73046875" style="9" customWidth="1"/>
    <col min="20" max="20" width="10.265625" style="9" customWidth="1"/>
    <col min="21" max="21" width="2.265625" style="9" customWidth="1"/>
    <col min="22" max="23" width="6.73046875" style="9" customWidth="1"/>
    <col min="24" max="24" width="10.265625" style="9" customWidth="1"/>
    <col min="25" max="25" width="2.265625" style="9" customWidth="1"/>
    <col min="26" max="27" width="6.73046875" style="9" customWidth="1"/>
    <col min="28" max="28" width="10.265625" style="9" customWidth="1"/>
    <col min="29" max="29" width="2.265625" style="9" customWidth="1"/>
    <col min="30" max="31" width="6.73046875" style="9" customWidth="1"/>
    <col min="32" max="32" width="10.265625" style="9" customWidth="1"/>
    <col min="33" max="33" width="2.265625" style="9" customWidth="1"/>
    <col min="34" max="35" width="6.73046875" style="9" customWidth="1"/>
    <col min="36" max="36" width="10.265625" style="9" customWidth="1"/>
    <col min="37" max="37" width="6.265625" style="9" bestFit="1" customWidth="1"/>
    <col min="38" max="16384" width="11.3984375" style="9"/>
  </cols>
  <sheetData>
    <row r="1" spans="2:36" ht="18.95" customHeight="1" x14ac:dyDescent="0.5">
      <c r="B1" s="33" t="str">
        <f>B!$B$1</f>
        <v xml:space="preserve">MARZO </v>
      </c>
      <c r="C1" s="34" t="s">
        <v>0</v>
      </c>
      <c r="D1" s="35" t="s">
        <v>19</v>
      </c>
      <c r="E1" s="36" t="s">
        <v>264</v>
      </c>
      <c r="F1" s="37"/>
      <c r="G1" s="173"/>
      <c r="H1" s="173"/>
      <c r="I1" s="173"/>
      <c r="J1" s="173"/>
    </row>
    <row r="2" spans="2:36" ht="18.95" customHeight="1" x14ac:dyDescent="0.5">
      <c r="B2" s="33" t="s">
        <v>12</v>
      </c>
      <c r="C2" s="31" t="s">
        <v>5</v>
      </c>
      <c r="D2" s="31">
        <v>101</v>
      </c>
      <c r="E2" s="180">
        <f>SUM('Cuota-Pago=Saldo'!AN46)</f>
        <v>-359.12458193287205</v>
      </c>
      <c r="F2" s="33"/>
      <c r="G2" s="173"/>
      <c r="H2" s="173"/>
      <c r="I2" s="173"/>
      <c r="J2" s="173"/>
    </row>
    <row r="3" spans="2:36" ht="18.95" customHeight="1" x14ac:dyDescent="0.5">
      <c r="C3" s="31" t="s">
        <v>5</v>
      </c>
      <c r="D3" s="31">
        <v>102</v>
      </c>
      <c r="E3" s="180">
        <f>SUM('Cuota-Pago=Saldo'!AN47)</f>
        <v>-431.39046560207208</v>
      </c>
      <c r="F3" s="33"/>
      <c r="G3" s="173"/>
      <c r="H3" s="173"/>
      <c r="I3" s="173"/>
      <c r="J3" s="173"/>
    </row>
    <row r="4" spans="2:36" ht="18.95" customHeight="1" x14ac:dyDescent="0.5">
      <c r="C4" s="31" t="s">
        <v>5</v>
      </c>
      <c r="D4" s="31">
        <v>103</v>
      </c>
      <c r="E4" s="180">
        <f>SUM('Cuota-Pago=Saldo'!AN48)</f>
        <v>-337.62581651239714</v>
      </c>
      <c r="F4" s="33"/>
      <c r="G4" s="173"/>
      <c r="H4" s="173"/>
      <c r="I4" s="173"/>
      <c r="J4" s="173"/>
    </row>
    <row r="5" spans="2:36" ht="18.95" customHeight="1" x14ac:dyDescent="0.5">
      <c r="C5" s="31" t="s">
        <v>5</v>
      </c>
      <c r="D5" s="31">
        <v>104</v>
      </c>
      <c r="E5" s="180">
        <f>SUM('Cuota-Pago=Saldo'!AN49)</f>
        <v>-115.56648426776866</v>
      </c>
      <c r="F5" s="33"/>
      <c r="G5" s="173"/>
      <c r="H5" s="173"/>
      <c r="I5" s="173"/>
      <c r="J5" s="173"/>
    </row>
    <row r="6" spans="2:36" ht="18.95" customHeight="1" x14ac:dyDescent="0.5">
      <c r="C6" s="31" t="s">
        <v>5</v>
      </c>
      <c r="D6" s="31">
        <v>201</v>
      </c>
      <c r="E6" s="180">
        <f>SUM('Cuota-Pago=Saldo'!AN50)</f>
        <v>2.0683262393959012E-3</v>
      </c>
      <c r="F6" s="33"/>
      <c r="G6" s="173"/>
      <c r="H6" s="173"/>
      <c r="I6" s="173"/>
      <c r="J6" s="173"/>
    </row>
    <row r="7" spans="2:36" ht="18.95" customHeight="1" x14ac:dyDescent="0.5">
      <c r="C7" s="31" t="s">
        <v>5</v>
      </c>
      <c r="D7" s="31">
        <v>202</v>
      </c>
      <c r="E7" s="180">
        <f>SUM('Cuota-Pago=Saldo'!AN51)</f>
        <v>-1449.8646246871058</v>
      </c>
      <c r="F7" s="33"/>
      <c r="G7" s="302" t="s">
        <v>320</v>
      </c>
      <c r="H7" s="302"/>
      <c r="I7" s="201">
        <v>5</v>
      </c>
      <c r="J7" s="173"/>
    </row>
    <row r="8" spans="2:36" ht="18.95" customHeight="1" x14ac:dyDescent="0.5">
      <c r="C8" s="31" t="s">
        <v>5</v>
      </c>
      <c r="D8" s="31">
        <v>203</v>
      </c>
      <c r="E8" s="180">
        <f>SUM('Cuota-Pago=Saldo'!AN52)</f>
        <v>-383.15858067643859</v>
      </c>
      <c r="F8" s="33"/>
      <c r="G8" s="168"/>
      <c r="H8" s="168"/>
      <c r="I8" s="201">
        <v>15</v>
      </c>
      <c r="J8" s="173"/>
    </row>
    <row r="9" spans="2:36" ht="18.95" customHeight="1" x14ac:dyDescent="0.5">
      <c r="C9" s="31" t="s">
        <v>5</v>
      </c>
      <c r="D9" s="31">
        <v>204</v>
      </c>
      <c r="E9" s="180">
        <f>SUM('Cuota-Pago=Saldo'!AN53)</f>
        <v>-2.68439744047555E-3</v>
      </c>
      <c r="F9" s="33"/>
      <c r="G9" s="168"/>
      <c r="H9" s="168"/>
      <c r="I9" s="201">
        <v>20</v>
      </c>
      <c r="J9" s="173"/>
    </row>
    <row r="10" spans="2:36" ht="18.95" customHeight="1" x14ac:dyDescent="0.5">
      <c r="C10" s="31" t="s">
        <v>5</v>
      </c>
      <c r="D10" s="31">
        <v>301</v>
      </c>
      <c r="E10" s="180">
        <f>SUM('Cuota-Pago=Saldo'!AN54)</f>
        <v>-361.62482319195891</v>
      </c>
      <c r="F10" s="33"/>
      <c r="G10" s="173"/>
      <c r="H10" s="173"/>
      <c r="I10" s="173"/>
      <c r="J10" s="173"/>
    </row>
    <row r="11" spans="2:36" ht="18.95" customHeight="1" x14ac:dyDescent="0.35">
      <c r="C11" s="31" t="s">
        <v>5</v>
      </c>
      <c r="D11" s="31">
        <v>302</v>
      </c>
      <c r="E11" s="180">
        <f>SUM('Cuota-Pago=Saldo'!AN55)</f>
        <v>-1138.3204662123535</v>
      </c>
      <c r="G11" s="173"/>
      <c r="H11" s="173"/>
      <c r="I11" s="173"/>
      <c r="J11" s="173"/>
    </row>
    <row r="12" spans="2:36" ht="18.95" customHeight="1" x14ac:dyDescent="0.35">
      <c r="C12" s="31" t="s">
        <v>5</v>
      </c>
      <c r="D12" s="31">
        <v>303</v>
      </c>
      <c r="E12" s="180">
        <f>SUM('Cuota-Pago=Saldo'!AN56)</f>
        <v>-702.576445225886</v>
      </c>
      <c r="G12" s="173"/>
      <c r="H12" s="173"/>
      <c r="I12" s="173"/>
      <c r="J12" s="173"/>
    </row>
    <row r="13" spans="2:36" ht="18.95" customHeight="1" x14ac:dyDescent="0.35">
      <c r="C13" s="31" t="s">
        <v>5</v>
      </c>
      <c r="D13" s="31">
        <v>304</v>
      </c>
      <c r="E13" s="180">
        <f>SUM('Cuota-Pago=Saldo'!AN57)</f>
        <v>-363.38971117551591</v>
      </c>
      <c r="G13" s="173"/>
      <c r="H13" s="173"/>
      <c r="I13" s="173"/>
      <c r="J13" s="173"/>
    </row>
    <row r="14" spans="2:36" ht="18.95" customHeight="1" x14ac:dyDescent="0.35">
      <c r="C14" s="31" t="s">
        <v>5</v>
      </c>
      <c r="D14" s="31">
        <v>401</v>
      </c>
      <c r="E14" s="180">
        <f>SUM('Cuota-Pago=Saldo'!AN58)</f>
        <v>-427.64396528562941</v>
      </c>
    </row>
    <row r="15" spans="2:36" s="8" customFormat="1" ht="18.95" customHeight="1" x14ac:dyDescent="0.4">
      <c r="C15" s="31" t="s">
        <v>5</v>
      </c>
      <c r="D15" s="31">
        <v>402</v>
      </c>
      <c r="E15" s="180">
        <f>SUM('Cuota-Pago=Saldo'!AN59)</f>
        <v>-346.18976462670241</v>
      </c>
      <c r="AC15" s="9"/>
      <c r="AD15" s="9"/>
      <c r="AE15" s="9"/>
      <c r="AF15" s="9"/>
      <c r="AG15" s="9"/>
      <c r="AH15" s="9"/>
      <c r="AI15" s="9"/>
      <c r="AJ15" s="9"/>
    </row>
    <row r="16" spans="2:36" s="8" customFormat="1" ht="18.95" customHeight="1" x14ac:dyDescent="0.4">
      <c r="C16" s="31" t="s">
        <v>5</v>
      </c>
      <c r="D16" s="32">
        <v>403</v>
      </c>
      <c r="E16" s="180">
        <f>SUM('Cuota-Pago=Saldo'!AN60)</f>
        <v>-766.45945756955871</v>
      </c>
      <c r="AC16" s="9"/>
      <c r="AD16" s="9"/>
      <c r="AE16" s="9"/>
      <c r="AF16" s="9"/>
      <c r="AG16" s="9"/>
      <c r="AH16" s="9"/>
      <c r="AI16" s="9"/>
      <c r="AJ16" s="9"/>
    </row>
    <row r="17" spans="2:36" s="8" customFormat="1" ht="18.95" customHeight="1" x14ac:dyDescent="0.5">
      <c r="B17" s="181" t="s">
        <v>336</v>
      </c>
      <c r="C17" s="31" t="s">
        <v>5</v>
      </c>
      <c r="D17" s="31">
        <v>404</v>
      </c>
      <c r="E17" s="180">
        <f>SUM('Cuota-Pago=Saldo'!AN61)</f>
        <v>-371.80244678337448</v>
      </c>
      <c r="AC17" s="9"/>
      <c r="AD17" s="9"/>
      <c r="AE17" s="9"/>
      <c r="AF17" s="9"/>
      <c r="AG17" s="9"/>
      <c r="AH17" s="9"/>
      <c r="AI17" s="9"/>
      <c r="AJ17" s="9"/>
    </row>
    <row r="18" spans="2:36" s="8" customFormat="1" ht="18.95" customHeight="1" x14ac:dyDescent="0.4">
      <c r="B18" s="301" t="s">
        <v>295</v>
      </c>
      <c r="C18" s="31" t="s">
        <v>5</v>
      </c>
      <c r="D18" s="31">
        <v>501</v>
      </c>
      <c r="E18" s="180">
        <f>SUM('Cuota-Pago=Saldo'!AN62)</f>
        <v>-527.6120866876538</v>
      </c>
      <c r="AC18" s="9"/>
      <c r="AD18" s="9"/>
      <c r="AE18" s="9"/>
      <c r="AF18" s="9"/>
      <c r="AG18" s="9"/>
      <c r="AH18" s="9"/>
      <c r="AI18" s="9"/>
      <c r="AJ18" s="9"/>
    </row>
    <row r="19" spans="2:36" s="8" customFormat="1" ht="18.95" customHeight="1" x14ac:dyDescent="0.4">
      <c r="B19" s="301"/>
      <c r="C19" s="31" t="s">
        <v>5</v>
      </c>
      <c r="D19" s="31">
        <v>502</v>
      </c>
      <c r="E19" s="180">
        <f>SUM('Cuota-Pago=Saldo'!AN63)</f>
        <v>-711.33555360019341</v>
      </c>
      <c r="AC19" s="9"/>
      <c r="AD19" s="9"/>
      <c r="AE19" s="9"/>
      <c r="AF19" s="9"/>
      <c r="AG19" s="9"/>
      <c r="AH19" s="9"/>
      <c r="AI19" s="9"/>
      <c r="AJ19" s="9"/>
    </row>
    <row r="20" spans="2:36" s="8" customFormat="1" ht="18.95" customHeight="1" x14ac:dyDescent="0.4">
      <c r="B20" s="179">
        <f ca="1">NOW()</f>
        <v>45736.338117708336</v>
      </c>
      <c r="C20" s="31" t="s">
        <v>5</v>
      </c>
      <c r="D20" s="31">
        <v>503</v>
      </c>
      <c r="E20" s="180">
        <f>SUM('Cuota-Pago=Saldo'!AN64)</f>
        <v>-633.59765039648596</v>
      </c>
      <c r="AC20" s="9"/>
      <c r="AD20" s="9"/>
      <c r="AE20" s="9"/>
      <c r="AF20" s="9"/>
      <c r="AG20" s="9"/>
      <c r="AH20" s="9"/>
      <c r="AI20" s="9"/>
      <c r="AJ20" s="9"/>
    </row>
    <row r="21" spans="2:36" s="8" customFormat="1" ht="18.95" customHeight="1" x14ac:dyDescent="0.5">
      <c r="B21" s="178">
        <f ca="1">NOW()</f>
        <v>45736.338117708336</v>
      </c>
      <c r="C21" s="31" t="s">
        <v>5</v>
      </c>
      <c r="D21" s="31">
        <v>504</v>
      </c>
      <c r="E21" s="180">
        <f>SUM('Cuota-Pago=Saldo'!AN65)</f>
        <v>-401.56693034039051</v>
      </c>
      <c r="H21" s="33" t="s">
        <v>323</v>
      </c>
      <c r="AC21" s="9"/>
      <c r="AD21" s="9"/>
      <c r="AE21" s="9"/>
      <c r="AF21" s="9"/>
      <c r="AG21" s="9"/>
      <c r="AH21" s="9"/>
      <c r="AI21" s="9"/>
      <c r="AJ21" s="9"/>
    </row>
    <row r="22" spans="2:36" s="33" customFormat="1" ht="18.95" customHeight="1" x14ac:dyDescent="0.5">
      <c r="B22" s="167" t="s">
        <v>284</v>
      </c>
      <c r="C22" s="38"/>
      <c r="D22" s="38"/>
      <c r="E22" s="39"/>
    </row>
    <row r="23" spans="2:36" s="167" customFormat="1" ht="80.099999999999994" customHeight="1" x14ac:dyDescent="0.5">
      <c r="B23" s="300" t="s">
        <v>317</v>
      </c>
      <c r="C23" s="300"/>
      <c r="D23" s="300"/>
      <c r="E23" s="300"/>
      <c r="F23" s="300"/>
      <c r="G23" s="300"/>
      <c r="H23" s="300"/>
      <c r="I23" s="300"/>
      <c r="J23" s="300"/>
    </row>
    <row r="24" spans="2:36" s="33" customFormat="1" ht="18.95" customHeight="1" x14ac:dyDescent="0.5">
      <c r="C24" s="38"/>
      <c r="D24" s="38"/>
      <c r="E24" s="39"/>
    </row>
    <row r="25" spans="2:36" s="33" customFormat="1" ht="18.95" customHeight="1" x14ac:dyDescent="0.5">
      <c r="B25" s="169" t="s">
        <v>285</v>
      </c>
      <c r="C25" s="170" t="s">
        <v>292</v>
      </c>
      <c r="D25" s="38"/>
      <c r="E25" s="39"/>
    </row>
    <row r="26" spans="2:36" s="33" customFormat="1" ht="18.95" customHeight="1" x14ac:dyDescent="0.5">
      <c r="B26" s="169" t="s">
        <v>286</v>
      </c>
      <c r="C26" s="171" t="s">
        <v>287</v>
      </c>
      <c r="D26" s="38"/>
      <c r="E26" s="39"/>
    </row>
    <row r="27" spans="2:36" s="33" customFormat="1" ht="18.95" customHeight="1" x14ac:dyDescent="0.5">
      <c r="B27" s="169" t="s">
        <v>288</v>
      </c>
      <c r="C27" s="171" t="s">
        <v>291</v>
      </c>
      <c r="D27" s="38"/>
      <c r="E27" s="39"/>
    </row>
    <row r="28" spans="2:36" s="33" customFormat="1" ht="18.95" customHeight="1" x14ac:dyDescent="0.5">
      <c r="B28" s="169" t="s">
        <v>289</v>
      </c>
      <c r="C28" s="170" t="s">
        <v>293</v>
      </c>
      <c r="D28" s="38"/>
      <c r="E28" s="39"/>
    </row>
    <row r="29" spans="2:36" s="33" customFormat="1" ht="18.95" customHeight="1" x14ac:dyDescent="0.5">
      <c r="B29" s="169" t="s">
        <v>290</v>
      </c>
      <c r="C29" s="170" t="s">
        <v>294</v>
      </c>
      <c r="D29" s="38"/>
      <c r="E29" s="39"/>
    </row>
    <row r="31" spans="2:36" ht="18" customHeight="1" x14ac:dyDescent="0.35">
      <c r="B31" s="299" t="s">
        <v>349</v>
      </c>
      <c r="C31" s="299"/>
      <c r="D31" s="299"/>
      <c r="E31" s="299"/>
      <c r="F31" s="299"/>
      <c r="G31" s="299"/>
      <c r="H31" s="299"/>
      <c r="I31" s="98"/>
      <c r="J31" s="98"/>
      <c r="K31" s="91"/>
      <c r="L31" s="91"/>
      <c r="M31" s="91"/>
      <c r="N31" s="91"/>
      <c r="O31" s="91"/>
      <c r="P31" s="91"/>
    </row>
    <row r="32" spans="2:36" ht="18" customHeight="1" x14ac:dyDescent="0.35">
      <c r="B32" s="299"/>
      <c r="C32" s="299"/>
      <c r="D32" s="299"/>
      <c r="E32" s="299"/>
      <c r="F32" s="299"/>
      <c r="G32" s="299"/>
      <c r="H32" s="299"/>
      <c r="I32" s="98"/>
      <c r="J32" s="98"/>
      <c r="K32" s="91"/>
      <c r="L32" s="91"/>
      <c r="M32" s="91"/>
      <c r="N32" s="91"/>
      <c r="O32" s="91"/>
      <c r="P32" s="91"/>
    </row>
    <row r="33" spans="2:16" ht="18" customHeight="1" x14ac:dyDescent="0.35">
      <c r="B33" s="299"/>
      <c r="C33" s="299"/>
      <c r="D33" s="299"/>
      <c r="E33" s="299"/>
      <c r="F33" s="299"/>
      <c r="G33" s="299"/>
      <c r="H33" s="299"/>
      <c r="I33" s="98"/>
      <c r="J33" s="98"/>
      <c r="K33" s="91"/>
      <c r="L33" s="91"/>
      <c r="M33" s="91"/>
      <c r="N33" s="91"/>
      <c r="O33" s="91"/>
      <c r="P33" s="91"/>
    </row>
    <row r="34" spans="2:16" ht="18" customHeight="1" x14ac:dyDescent="0.35">
      <c r="B34" s="299"/>
      <c r="C34" s="299"/>
      <c r="D34" s="299"/>
      <c r="E34" s="299"/>
      <c r="F34" s="299"/>
      <c r="G34" s="299"/>
      <c r="H34" s="299"/>
      <c r="I34" s="98"/>
      <c r="J34" s="98"/>
      <c r="K34" s="91"/>
      <c r="L34" s="91"/>
      <c r="M34" s="91"/>
      <c r="N34" s="91"/>
      <c r="O34" s="91"/>
      <c r="P34" s="91"/>
    </row>
    <row r="35" spans="2:16" ht="18" customHeight="1" x14ac:dyDescent="0.35">
      <c r="B35" s="299"/>
      <c r="C35" s="299"/>
      <c r="D35" s="299"/>
      <c r="E35" s="299"/>
      <c r="F35" s="299"/>
      <c r="G35" s="299"/>
      <c r="H35" s="299"/>
      <c r="I35" s="98"/>
      <c r="J35" s="98"/>
      <c r="K35" s="91"/>
      <c r="L35" s="91"/>
      <c r="M35" s="91"/>
      <c r="N35" s="91"/>
      <c r="O35" s="91"/>
      <c r="P35" s="91"/>
    </row>
    <row r="36" spans="2:16" ht="18" customHeight="1" x14ac:dyDescent="0.35">
      <c r="B36" s="299"/>
      <c r="C36" s="299"/>
      <c r="D36" s="299"/>
      <c r="E36" s="299"/>
      <c r="F36" s="299"/>
      <c r="G36" s="299"/>
      <c r="H36" s="299"/>
      <c r="I36" s="98"/>
      <c r="J36" s="98"/>
      <c r="K36" s="91"/>
      <c r="L36" s="91"/>
      <c r="M36" s="91"/>
      <c r="N36" s="91"/>
      <c r="O36" s="91"/>
      <c r="P36" s="91"/>
    </row>
    <row r="37" spans="2:16" ht="18" customHeight="1" x14ac:dyDescent="0.35">
      <c r="B37" s="299"/>
      <c r="C37" s="299"/>
      <c r="D37" s="299"/>
      <c r="E37" s="299"/>
      <c r="F37" s="299"/>
      <c r="G37" s="299"/>
      <c r="H37" s="299"/>
      <c r="I37" s="98"/>
      <c r="J37" s="98"/>
      <c r="K37" s="91"/>
      <c r="L37" s="91"/>
      <c r="M37" s="91"/>
      <c r="N37" s="91"/>
      <c r="O37" s="91"/>
      <c r="P37" s="91"/>
    </row>
    <row r="38" spans="2:16" ht="18" customHeight="1" x14ac:dyDescent="0.35">
      <c r="B38" s="299"/>
      <c r="C38" s="299"/>
      <c r="D38" s="299"/>
      <c r="E38" s="299"/>
      <c r="F38" s="299"/>
      <c r="G38" s="299"/>
      <c r="H38" s="299"/>
      <c r="I38" s="98"/>
      <c r="J38" s="98"/>
      <c r="K38" s="91"/>
      <c r="L38" s="91"/>
      <c r="M38" s="91"/>
      <c r="N38" s="91"/>
      <c r="O38" s="91"/>
      <c r="P38" s="91"/>
    </row>
    <row r="39" spans="2:16" ht="15" customHeight="1" x14ac:dyDescent="0.35">
      <c r="B39" s="98"/>
      <c r="C39" s="98"/>
      <c r="D39" s="98"/>
      <c r="E39" s="98"/>
      <c r="F39" s="98"/>
      <c r="G39" s="98"/>
      <c r="H39" s="98"/>
      <c r="I39" s="98"/>
      <c r="J39" s="98"/>
      <c r="K39" s="91"/>
      <c r="L39" s="91"/>
      <c r="M39" s="91"/>
      <c r="N39" s="91"/>
      <c r="O39" s="91"/>
      <c r="P39" s="91"/>
    </row>
    <row r="40" spans="2:16" ht="14.25" customHeight="1" x14ac:dyDescent="0.35">
      <c r="B40" s="98"/>
      <c r="C40" s="98"/>
      <c r="D40" s="98"/>
      <c r="E40" s="98"/>
      <c r="F40" s="98"/>
      <c r="G40" s="98"/>
      <c r="H40" s="98"/>
      <c r="I40" s="98"/>
      <c r="J40" s="98"/>
    </row>
    <row r="41" spans="2:16" ht="14.25" customHeight="1" x14ac:dyDescent="0.35">
      <c r="B41" s="98"/>
      <c r="C41" s="98"/>
      <c r="D41" s="98"/>
      <c r="E41" s="98"/>
      <c r="F41" s="98"/>
      <c r="G41" s="98"/>
      <c r="H41" s="98"/>
      <c r="I41" s="98"/>
      <c r="J41" s="98"/>
    </row>
  </sheetData>
  <mergeCells count="4">
    <mergeCell ref="B23:J23"/>
    <mergeCell ref="B31:H38"/>
    <mergeCell ref="B18:B19"/>
    <mergeCell ref="G7:H7"/>
  </mergeCells>
  <conditionalFormatting sqref="E2:E21">
    <cfRule type="cellIs" dxfId="13" priority="1" operator="between">
      <formula>0</formula>
      <formula>-0.9</formula>
    </cfRule>
    <cfRule type="cellIs" dxfId="12" priority="2" operator="lessThan">
      <formula>-1000</formula>
    </cfRule>
  </conditionalFormatting>
  <pageMargins left="0.31496062992125984" right="0.31496062992125984" top="0.94488188976377963" bottom="0.35433070866141736" header="0.31496062992125984" footer="0.31496062992125984"/>
  <pageSetup paperSize="9" scale="95" orientation="portrait" verticalDpi="0" r:id="rId1"/>
  <headerFooter>
    <oddHeader>&amp;C&amp;20&amp;KFF0000CUOTA MANTENIMIENTO - 2025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AJ41"/>
  <sheetViews>
    <sheetView showGridLines="0" zoomScale="80" zoomScaleNormal="80" workbookViewId="0">
      <selection activeCell="B1" sqref="B1"/>
    </sheetView>
  </sheetViews>
  <sheetFormatPr baseColWidth="10" defaultColWidth="11.3984375" defaultRowHeight="13.9" x14ac:dyDescent="0.4"/>
  <cols>
    <col min="1" max="1" width="2.73046875" style="9" customWidth="1"/>
    <col min="2" max="2" width="23.265625" style="9" customWidth="1"/>
    <col min="3" max="3" width="12.73046875" style="8" customWidth="1"/>
    <col min="4" max="4" width="12.73046875" style="9" customWidth="1"/>
    <col min="5" max="5" width="12.73046875" style="10" customWidth="1"/>
    <col min="6" max="7" width="6.73046875" style="9" customWidth="1"/>
    <col min="8" max="8" width="10.265625" style="9" customWidth="1"/>
    <col min="9" max="9" width="2.59765625" style="9" bestFit="1" customWidth="1"/>
    <col min="10" max="11" width="6.73046875" style="9" customWidth="1"/>
    <col min="12" max="12" width="10.265625" style="9" customWidth="1"/>
    <col min="13" max="13" width="2.265625" style="9" customWidth="1"/>
    <col min="14" max="15" width="6.73046875" style="9" customWidth="1"/>
    <col min="16" max="16" width="10.265625" style="9" customWidth="1"/>
    <col min="17" max="17" width="2.265625" style="9" customWidth="1"/>
    <col min="18" max="19" width="6.73046875" style="9" customWidth="1"/>
    <col min="20" max="20" width="10.265625" style="9" customWidth="1"/>
    <col min="21" max="21" width="2.265625" style="9" customWidth="1"/>
    <col min="22" max="23" width="6.73046875" style="9" customWidth="1"/>
    <col min="24" max="24" width="10.265625" style="9" customWidth="1"/>
    <col min="25" max="25" width="2.265625" style="9" customWidth="1"/>
    <col min="26" max="27" width="6.73046875" style="9" customWidth="1"/>
    <col min="28" max="28" width="10.265625" style="9" customWidth="1"/>
    <col min="29" max="29" width="2.265625" style="9" customWidth="1"/>
    <col min="30" max="31" width="6.73046875" style="9" customWidth="1"/>
    <col min="32" max="32" width="10.265625" style="9" customWidth="1"/>
    <col min="33" max="33" width="2.265625" style="9" customWidth="1"/>
    <col min="34" max="35" width="6.73046875" style="9" customWidth="1"/>
    <col min="36" max="36" width="10.265625" style="9" customWidth="1"/>
    <col min="37" max="37" width="6.265625" style="9" bestFit="1" customWidth="1"/>
    <col min="38" max="16384" width="11.3984375" style="9"/>
  </cols>
  <sheetData>
    <row r="1" spans="2:36" s="8" customFormat="1" ht="18.95" customHeight="1" x14ac:dyDescent="0.5">
      <c r="B1" s="33" t="str">
        <f>B!$B$1</f>
        <v xml:space="preserve">MARZO </v>
      </c>
      <c r="C1" s="34" t="s">
        <v>0</v>
      </c>
      <c r="D1" s="35" t="s">
        <v>19</v>
      </c>
      <c r="E1" s="36" t="s">
        <v>264</v>
      </c>
      <c r="F1" s="37"/>
      <c r="G1" s="173"/>
      <c r="H1" s="173"/>
      <c r="I1" s="173"/>
      <c r="J1" s="173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</row>
    <row r="2" spans="2:36" ht="18.95" customHeight="1" x14ac:dyDescent="0.5">
      <c r="B2" s="33" t="s">
        <v>12</v>
      </c>
      <c r="C2" s="31" t="s">
        <v>6</v>
      </c>
      <c r="D2" s="31">
        <v>101</v>
      </c>
      <c r="E2" s="180">
        <f>SUM('Cuota-Pago=Saldo'!AN66)</f>
        <v>-411.92952437344144</v>
      </c>
      <c r="F2" s="33"/>
      <c r="G2" s="173"/>
      <c r="H2" s="173"/>
      <c r="I2" s="173"/>
      <c r="J2" s="173"/>
    </row>
    <row r="3" spans="2:36" s="8" customFormat="1" ht="18.95" customHeight="1" x14ac:dyDescent="0.5">
      <c r="C3" s="31" t="s">
        <v>6</v>
      </c>
      <c r="D3" s="31">
        <v>102</v>
      </c>
      <c r="E3" s="180">
        <f>SUM('Cuota-Pago=Saldo'!AN67)</f>
        <v>-358.32975794395566</v>
      </c>
      <c r="F3" s="33"/>
      <c r="G3" s="173"/>
      <c r="H3" s="173"/>
      <c r="I3" s="173"/>
      <c r="J3" s="173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2:36" s="8" customFormat="1" ht="18.95" customHeight="1" x14ac:dyDescent="0.5">
      <c r="C4" s="31" t="s">
        <v>6</v>
      </c>
      <c r="D4" s="31">
        <v>103</v>
      </c>
      <c r="E4" s="180">
        <f>SUM('Cuota-Pago=Saldo'!AN68)</f>
        <v>-1531.1421193147937</v>
      </c>
      <c r="F4" s="33"/>
      <c r="G4" s="173"/>
      <c r="H4" s="173"/>
      <c r="I4" s="173"/>
      <c r="J4" s="173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2:36" s="8" customFormat="1" ht="18.95" customHeight="1" x14ac:dyDescent="0.5">
      <c r="C5" s="31" t="s">
        <v>6</v>
      </c>
      <c r="D5" s="31">
        <v>104</v>
      </c>
      <c r="E5" s="180">
        <f>SUM('Cuota-Pago=Saldo'!AN69)</f>
        <v>12.8740206211653</v>
      </c>
      <c r="F5" s="33"/>
      <c r="G5" s="173"/>
      <c r="H5" s="173"/>
      <c r="I5" s="173"/>
      <c r="J5" s="173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2:36" s="8" customFormat="1" ht="18.95" customHeight="1" x14ac:dyDescent="0.5">
      <c r="C6" s="31" t="s">
        <v>6</v>
      </c>
      <c r="D6" s="31">
        <v>201</v>
      </c>
      <c r="E6" s="180">
        <f>SUM('Cuota-Pago=Saldo'!AN70)</f>
        <v>-362.19915868709813</v>
      </c>
      <c r="F6" s="33"/>
      <c r="G6" s="173"/>
      <c r="H6" s="173"/>
      <c r="I6" s="173"/>
      <c r="J6" s="173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2:36" s="8" customFormat="1" ht="18.95" customHeight="1" x14ac:dyDescent="0.5">
      <c r="C7" s="31" t="s">
        <v>6</v>
      </c>
      <c r="D7" s="31">
        <v>202</v>
      </c>
      <c r="E7" s="180">
        <f>SUM('Cuota-Pago=Saldo'!AN71)</f>
        <v>2.6057366790155356E-3</v>
      </c>
      <c r="F7" s="33"/>
      <c r="G7" s="302" t="s">
        <v>320</v>
      </c>
      <c r="H7" s="302"/>
      <c r="I7" s="201">
        <v>5</v>
      </c>
      <c r="J7" s="173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2:36" ht="18.95" customHeight="1" x14ac:dyDescent="0.5">
      <c r="C8" s="31" t="s">
        <v>6</v>
      </c>
      <c r="D8" s="31">
        <v>203</v>
      </c>
      <c r="E8" s="180">
        <f>SUM('Cuota-Pago=Saldo'!AN72)</f>
        <v>-2.7612729347765708E-3</v>
      </c>
      <c r="F8" s="33"/>
      <c r="G8" s="168"/>
      <c r="H8" s="168"/>
      <c r="I8" s="201">
        <v>15</v>
      </c>
      <c r="J8" s="173"/>
    </row>
    <row r="9" spans="2:36" ht="18.95" customHeight="1" x14ac:dyDescent="0.5">
      <c r="C9" s="31" t="s">
        <v>6</v>
      </c>
      <c r="D9" s="31">
        <v>204</v>
      </c>
      <c r="E9" s="180">
        <f>SUM('Cuota-Pago=Saldo'!AN73)</f>
        <v>-377.77395476777991</v>
      </c>
      <c r="F9" s="33"/>
      <c r="G9" s="168"/>
      <c r="H9" s="168"/>
      <c r="I9" s="201">
        <v>20</v>
      </c>
      <c r="J9" s="173"/>
    </row>
    <row r="10" spans="2:36" ht="18.95" customHeight="1" x14ac:dyDescent="0.5">
      <c r="C10" s="31" t="s">
        <v>6</v>
      </c>
      <c r="D10" s="31">
        <v>301</v>
      </c>
      <c r="E10" s="180">
        <f>SUM('Cuota-Pago=Saldo'!AN74)</f>
        <v>-383.27043287485031</v>
      </c>
      <c r="F10" s="33"/>
      <c r="G10" s="173"/>
      <c r="H10" s="173"/>
      <c r="I10" s="173"/>
      <c r="J10" s="173"/>
    </row>
    <row r="11" spans="2:36" ht="18.95" customHeight="1" x14ac:dyDescent="0.35">
      <c r="C11" s="31" t="s">
        <v>6</v>
      </c>
      <c r="D11" s="31">
        <v>302</v>
      </c>
      <c r="E11" s="180">
        <f>SUM('Cuota-Pago=Saldo'!AN75)</f>
        <v>-796.28722662823702</v>
      </c>
      <c r="G11" s="173"/>
      <c r="H11" s="173"/>
      <c r="I11" s="173"/>
      <c r="J11" s="173"/>
    </row>
    <row r="12" spans="2:36" s="12" customFormat="1" ht="18.95" customHeight="1" x14ac:dyDescent="0.35">
      <c r="C12" s="31" t="s">
        <v>6</v>
      </c>
      <c r="D12" s="31">
        <v>303</v>
      </c>
      <c r="E12" s="180">
        <f>SUM('Cuota-Pago=Saldo'!AN76)</f>
        <v>-8.5407222042022113E-4</v>
      </c>
      <c r="G12" s="173"/>
      <c r="H12" s="173"/>
      <c r="I12" s="173"/>
      <c r="J12" s="173"/>
    </row>
    <row r="13" spans="2:36" s="12" customFormat="1" ht="18.95" customHeight="1" x14ac:dyDescent="0.35">
      <c r="C13" s="31" t="s">
        <v>6</v>
      </c>
      <c r="D13" s="31">
        <v>304</v>
      </c>
      <c r="E13" s="180">
        <f>SUM('Cuota-Pago=Saldo'!AN77)</f>
        <v>-709.24114274725753</v>
      </c>
      <c r="G13" s="173"/>
      <c r="H13" s="173"/>
      <c r="I13" s="173"/>
      <c r="J13" s="173"/>
    </row>
    <row r="14" spans="2:36" s="12" customFormat="1" ht="18.95" customHeight="1" x14ac:dyDescent="0.35">
      <c r="C14" s="31" t="s">
        <v>6</v>
      </c>
      <c r="D14" s="31">
        <v>401</v>
      </c>
      <c r="E14" s="180">
        <f>SUM('Cuota-Pago=Saldo'!AN78)</f>
        <v>-3.5502565598903857E-3</v>
      </c>
    </row>
    <row r="15" spans="2:36" s="12" customFormat="1" ht="18.95" customHeight="1" x14ac:dyDescent="0.35">
      <c r="C15" s="31" t="s">
        <v>6</v>
      </c>
      <c r="D15" s="31">
        <v>402</v>
      </c>
      <c r="E15" s="180">
        <f>SUM('Cuota-Pago=Saldo'!AN79)</f>
        <v>-512.6481085667034</v>
      </c>
    </row>
    <row r="16" spans="2:36" s="12" customFormat="1" ht="18.95" customHeight="1" x14ac:dyDescent="0.35">
      <c r="C16" s="31" t="s">
        <v>6</v>
      </c>
      <c r="D16" s="32">
        <v>403</v>
      </c>
      <c r="E16" s="180">
        <f>SUM('Cuota-Pago=Saldo'!AN80)</f>
        <v>-434.18258824786489</v>
      </c>
    </row>
    <row r="17" spans="2:16" s="12" customFormat="1" ht="18.95" customHeight="1" x14ac:dyDescent="0.5">
      <c r="B17" s="181" t="s">
        <v>336</v>
      </c>
      <c r="C17" s="31" t="s">
        <v>6</v>
      </c>
      <c r="D17" s="31">
        <v>404</v>
      </c>
      <c r="E17" s="180">
        <f>SUM('Cuota-Pago=Saldo'!AN81)</f>
        <v>-338.43959587045168</v>
      </c>
    </row>
    <row r="18" spans="2:16" s="12" customFormat="1" ht="18.95" customHeight="1" x14ac:dyDescent="0.35">
      <c r="B18" s="301" t="s">
        <v>295</v>
      </c>
      <c r="C18" s="31" t="s">
        <v>6</v>
      </c>
      <c r="D18" s="31">
        <v>501</v>
      </c>
      <c r="E18" s="180">
        <f>SUM('Cuota-Pago=Saldo'!AN82)</f>
        <v>-450.36428698938977</v>
      </c>
    </row>
    <row r="19" spans="2:16" s="12" customFormat="1" ht="18.95" customHeight="1" x14ac:dyDescent="0.35">
      <c r="B19" s="301"/>
      <c r="C19" s="31" t="s">
        <v>6</v>
      </c>
      <c r="D19" s="31">
        <v>502</v>
      </c>
      <c r="E19" s="180">
        <f>SUM('Cuota-Pago=Saldo'!AN83)</f>
        <v>-391.27890451149216</v>
      </c>
    </row>
    <row r="20" spans="2:16" s="12" customFormat="1" ht="18.95" customHeight="1" x14ac:dyDescent="0.4">
      <c r="B20" s="179">
        <f ca="1">NOW()</f>
        <v>45736.338117824074</v>
      </c>
      <c r="C20" s="31" t="s">
        <v>6</v>
      </c>
      <c r="D20" s="31">
        <v>503</v>
      </c>
      <c r="E20" s="180">
        <f>SUM('Cuota-Pago=Saldo'!AN84)</f>
        <v>-1434.9070042870803</v>
      </c>
    </row>
    <row r="21" spans="2:16" s="12" customFormat="1" ht="18.95" customHeight="1" x14ac:dyDescent="0.5">
      <c r="B21" s="178">
        <f ca="1">NOW()</f>
        <v>45736.338117824074</v>
      </c>
      <c r="C21" s="31" t="s">
        <v>6</v>
      </c>
      <c r="D21" s="31">
        <v>504</v>
      </c>
      <c r="E21" s="180">
        <f>SUM('Cuota-Pago=Saldo'!AN85)</f>
        <v>-430.29439846005079</v>
      </c>
      <c r="H21" s="172" t="s">
        <v>323</v>
      </c>
    </row>
    <row r="22" spans="2:16" s="33" customFormat="1" ht="18.95" customHeight="1" x14ac:dyDescent="0.5">
      <c r="B22" s="167" t="s">
        <v>284</v>
      </c>
      <c r="C22" s="38"/>
      <c r="D22" s="38"/>
      <c r="E22" s="39"/>
    </row>
    <row r="23" spans="2:16" s="167" customFormat="1" ht="80.099999999999994" customHeight="1" x14ac:dyDescent="0.5">
      <c r="B23" s="300" t="s">
        <v>317</v>
      </c>
      <c r="C23" s="300"/>
      <c r="D23" s="300"/>
      <c r="E23" s="300"/>
      <c r="F23" s="300"/>
      <c r="G23" s="300"/>
      <c r="H23" s="300"/>
      <c r="I23" s="300"/>
      <c r="J23" s="300"/>
    </row>
    <row r="24" spans="2:16" s="33" customFormat="1" ht="18.95" customHeight="1" x14ac:dyDescent="0.5">
      <c r="C24" s="38"/>
      <c r="D24" s="38"/>
      <c r="E24" s="39"/>
    </row>
    <row r="25" spans="2:16" s="33" customFormat="1" ht="18.95" customHeight="1" x14ac:dyDescent="0.5">
      <c r="B25" s="169" t="s">
        <v>285</v>
      </c>
      <c r="C25" s="170" t="s">
        <v>292</v>
      </c>
      <c r="D25" s="38"/>
      <c r="E25" s="39"/>
    </row>
    <row r="26" spans="2:16" s="33" customFormat="1" ht="18.95" customHeight="1" x14ac:dyDescent="0.5">
      <c r="B26" s="169" t="s">
        <v>286</v>
      </c>
      <c r="C26" s="171" t="s">
        <v>287</v>
      </c>
      <c r="D26" s="38"/>
      <c r="E26" s="39"/>
    </row>
    <row r="27" spans="2:16" s="33" customFormat="1" ht="18.95" customHeight="1" x14ac:dyDescent="0.5">
      <c r="B27" s="169" t="s">
        <v>288</v>
      </c>
      <c r="C27" s="171" t="s">
        <v>291</v>
      </c>
      <c r="D27" s="38"/>
      <c r="E27" s="39"/>
    </row>
    <row r="28" spans="2:16" s="33" customFormat="1" ht="18.95" customHeight="1" x14ac:dyDescent="0.5">
      <c r="B28" s="169" t="s">
        <v>289</v>
      </c>
      <c r="C28" s="170" t="s">
        <v>293</v>
      </c>
      <c r="D28" s="38"/>
      <c r="E28" s="39"/>
    </row>
    <row r="29" spans="2:16" s="33" customFormat="1" ht="18.95" customHeight="1" x14ac:dyDescent="0.5">
      <c r="B29" s="169" t="s">
        <v>290</v>
      </c>
      <c r="C29" s="170" t="s">
        <v>294</v>
      </c>
      <c r="D29" s="38"/>
      <c r="E29" s="39"/>
    </row>
    <row r="31" spans="2:16" ht="18" customHeight="1" x14ac:dyDescent="0.35">
      <c r="B31" s="299" t="s">
        <v>349</v>
      </c>
      <c r="C31" s="299"/>
      <c r="D31" s="299"/>
      <c r="E31" s="299"/>
      <c r="F31" s="299"/>
      <c r="G31" s="299"/>
      <c r="H31" s="299"/>
      <c r="I31" s="98"/>
      <c r="J31" s="98"/>
      <c r="K31" s="91"/>
      <c r="L31" s="91"/>
      <c r="M31" s="91"/>
      <c r="N31" s="91"/>
      <c r="O31" s="91"/>
      <c r="P31" s="91"/>
    </row>
    <row r="32" spans="2:16" ht="18" customHeight="1" x14ac:dyDescent="0.35">
      <c r="B32" s="299"/>
      <c r="C32" s="299"/>
      <c r="D32" s="299"/>
      <c r="E32" s="299"/>
      <c r="F32" s="299"/>
      <c r="G32" s="299"/>
      <c r="H32" s="299"/>
      <c r="I32" s="98"/>
      <c r="J32" s="98"/>
      <c r="K32" s="91"/>
      <c r="L32" s="91"/>
      <c r="M32" s="91"/>
      <c r="N32" s="91"/>
      <c r="O32" s="91"/>
      <c r="P32" s="91"/>
    </row>
    <row r="33" spans="2:16" ht="18" customHeight="1" x14ac:dyDescent="0.35">
      <c r="B33" s="299"/>
      <c r="C33" s="299"/>
      <c r="D33" s="299"/>
      <c r="E33" s="299"/>
      <c r="F33" s="299"/>
      <c r="G33" s="299"/>
      <c r="H33" s="299"/>
      <c r="I33" s="98"/>
      <c r="J33" s="98"/>
      <c r="K33" s="91"/>
      <c r="L33" s="91"/>
      <c r="M33" s="91"/>
      <c r="N33" s="91"/>
      <c r="O33" s="91"/>
      <c r="P33" s="91"/>
    </row>
    <row r="34" spans="2:16" ht="18" customHeight="1" x14ac:dyDescent="0.35">
      <c r="B34" s="299"/>
      <c r="C34" s="299"/>
      <c r="D34" s="299"/>
      <c r="E34" s="299"/>
      <c r="F34" s="299"/>
      <c r="G34" s="299"/>
      <c r="H34" s="299"/>
      <c r="I34" s="98"/>
      <c r="J34" s="98"/>
      <c r="K34" s="91"/>
      <c r="L34" s="91"/>
      <c r="M34" s="91"/>
      <c r="N34" s="91"/>
      <c r="O34" s="91"/>
      <c r="P34" s="91"/>
    </row>
    <row r="35" spans="2:16" ht="18" customHeight="1" x14ac:dyDescent="0.35">
      <c r="B35" s="299"/>
      <c r="C35" s="299"/>
      <c r="D35" s="299"/>
      <c r="E35" s="299"/>
      <c r="F35" s="299"/>
      <c r="G35" s="299"/>
      <c r="H35" s="299"/>
      <c r="I35" s="98"/>
      <c r="J35" s="98"/>
      <c r="K35" s="91"/>
      <c r="L35" s="91"/>
      <c r="M35" s="91"/>
      <c r="N35" s="91"/>
      <c r="O35" s="91"/>
      <c r="P35" s="91"/>
    </row>
    <row r="36" spans="2:16" ht="18" customHeight="1" x14ac:dyDescent="0.35">
      <c r="B36" s="299"/>
      <c r="C36" s="299"/>
      <c r="D36" s="299"/>
      <c r="E36" s="299"/>
      <c r="F36" s="299"/>
      <c r="G36" s="299"/>
      <c r="H36" s="299"/>
      <c r="I36" s="98"/>
      <c r="J36" s="98"/>
      <c r="K36" s="91"/>
      <c r="L36" s="91"/>
      <c r="M36" s="91"/>
      <c r="N36" s="91"/>
      <c r="O36" s="91"/>
      <c r="P36" s="91"/>
    </row>
    <row r="37" spans="2:16" ht="18" customHeight="1" x14ac:dyDescent="0.35">
      <c r="B37" s="299"/>
      <c r="C37" s="299"/>
      <c r="D37" s="299"/>
      <c r="E37" s="299"/>
      <c r="F37" s="299"/>
      <c r="G37" s="299"/>
      <c r="H37" s="299"/>
      <c r="I37" s="98"/>
      <c r="J37" s="98"/>
      <c r="K37" s="91"/>
      <c r="L37" s="91"/>
      <c r="M37" s="91"/>
      <c r="N37" s="91"/>
      <c r="O37" s="91"/>
      <c r="P37" s="91"/>
    </row>
    <row r="38" spans="2:16" ht="18" customHeight="1" x14ac:dyDescent="0.35">
      <c r="B38" s="299"/>
      <c r="C38" s="299"/>
      <c r="D38" s="299"/>
      <c r="E38" s="299"/>
      <c r="F38" s="299"/>
      <c r="G38" s="299"/>
      <c r="H38" s="299"/>
      <c r="I38" s="98"/>
      <c r="J38" s="98"/>
      <c r="K38" s="91"/>
      <c r="L38" s="91"/>
      <c r="M38" s="91"/>
      <c r="N38" s="91"/>
      <c r="O38" s="91"/>
      <c r="P38" s="91"/>
    </row>
    <row r="39" spans="2:16" ht="15" customHeight="1" x14ac:dyDescent="0.35">
      <c r="B39" s="98"/>
      <c r="C39" s="98"/>
      <c r="D39" s="98"/>
      <c r="E39" s="98"/>
      <c r="F39" s="98"/>
      <c r="G39" s="98"/>
      <c r="H39" s="98"/>
      <c r="I39" s="98"/>
      <c r="J39" s="98"/>
      <c r="K39" s="91"/>
      <c r="L39" s="91"/>
      <c r="M39" s="91"/>
      <c r="N39" s="91"/>
      <c r="O39" s="91"/>
      <c r="P39" s="91"/>
    </row>
    <row r="40" spans="2:16" ht="14.25" customHeight="1" x14ac:dyDescent="0.35">
      <c r="B40" s="98"/>
      <c r="C40" s="98"/>
      <c r="D40" s="98"/>
      <c r="E40" s="98"/>
      <c r="F40" s="98"/>
      <c r="G40" s="98"/>
      <c r="H40" s="98"/>
      <c r="I40" s="98"/>
      <c r="J40" s="98"/>
    </row>
    <row r="41" spans="2:16" ht="14.25" customHeight="1" x14ac:dyDescent="0.35">
      <c r="B41" s="98"/>
      <c r="C41" s="98"/>
      <c r="D41" s="98"/>
      <c r="E41" s="98"/>
      <c r="F41" s="98"/>
      <c r="G41" s="98"/>
      <c r="H41" s="98"/>
      <c r="I41" s="98"/>
      <c r="J41" s="98"/>
    </row>
  </sheetData>
  <mergeCells count="4">
    <mergeCell ref="B23:J23"/>
    <mergeCell ref="B31:H38"/>
    <mergeCell ref="B18:B19"/>
    <mergeCell ref="G7:H7"/>
  </mergeCells>
  <conditionalFormatting sqref="E2:E21">
    <cfRule type="cellIs" dxfId="11" priority="1" operator="between">
      <formula>0</formula>
      <formula>-0.9</formula>
    </cfRule>
    <cfRule type="cellIs" dxfId="10" priority="2" operator="lessThan">
      <formula>-1000</formula>
    </cfRule>
  </conditionalFormatting>
  <pageMargins left="0.31496062992125984" right="0.31496062992125984" top="0.94488188976377963" bottom="0.35433070866141736" header="0.31496062992125984" footer="0.31496062992125984"/>
  <pageSetup paperSize="9" scale="95" orientation="portrait" verticalDpi="360" r:id="rId1"/>
  <headerFooter>
    <oddHeader>&amp;C&amp;20&amp;KFF0000CUOTA MANTENIMIENTO - 2025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AJ41"/>
  <sheetViews>
    <sheetView showGridLines="0" zoomScale="80" zoomScaleNormal="80" workbookViewId="0">
      <selection activeCell="B1" sqref="B1"/>
    </sheetView>
  </sheetViews>
  <sheetFormatPr baseColWidth="10" defaultColWidth="11.3984375" defaultRowHeight="13.9" x14ac:dyDescent="0.4"/>
  <cols>
    <col min="1" max="1" width="2.73046875" style="9" customWidth="1"/>
    <col min="2" max="2" width="23.265625" style="9" customWidth="1"/>
    <col min="3" max="3" width="12.73046875" style="8" customWidth="1"/>
    <col min="4" max="4" width="12.73046875" style="9" customWidth="1"/>
    <col min="5" max="5" width="12.73046875" style="10" customWidth="1"/>
    <col min="6" max="7" width="6.73046875" style="9" customWidth="1"/>
    <col min="8" max="8" width="10.265625" style="9" customWidth="1"/>
    <col min="9" max="9" width="2.59765625" style="9" bestFit="1" customWidth="1"/>
    <col min="10" max="11" width="6.73046875" style="9" customWidth="1"/>
    <col min="12" max="12" width="10.265625" style="9" customWidth="1"/>
    <col min="13" max="13" width="2.265625" style="9" customWidth="1"/>
    <col min="14" max="15" width="6.73046875" style="9" customWidth="1"/>
    <col min="16" max="16" width="10.265625" style="9" customWidth="1"/>
    <col min="17" max="17" width="2.265625" style="9" customWidth="1"/>
    <col min="18" max="19" width="6.73046875" style="9" customWidth="1"/>
    <col min="20" max="20" width="10.265625" style="9" customWidth="1"/>
    <col min="21" max="21" width="2.265625" style="9" customWidth="1"/>
    <col min="22" max="23" width="6.73046875" style="9" customWidth="1"/>
    <col min="24" max="24" width="10.265625" style="9" customWidth="1"/>
    <col min="25" max="25" width="2.265625" style="9" customWidth="1"/>
    <col min="26" max="27" width="6.73046875" style="9" customWidth="1"/>
    <col min="28" max="28" width="10.265625" style="9" customWidth="1"/>
    <col min="29" max="29" width="2.265625" style="9" customWidth="1"/>
    <col min="30" max="31" width="6.73046875" style="9" customWidth="1"/>
    <col min="32" max="32" width="10.265625" style="9" customWidth="1"/>
    <col min="33" max="33" width="2.265625" style="9" customWidth="1"/>
    <col min="34" max="35" width="6.73046875" style="9" customWidth="1"/>
    <col min="36" max="36" width="10.265625" style="9" customWidth="1"/>
    <col min="37" max="37" width="6.265625" style="9" bestFit="1" customWidth="1"/>
    <col min="38" max="16384" width="11.3984375" style="9"/>
  </cols>
  <sheetData>
    <row r="1" spans="2:10" s="12" customFormat="1" ht="18.95" customHeight="1" x14ac:dyDescent="0.5">
      <c r="B1" s="33" t="str">
        <f>B!$B$1</f>
        <v xml:space="preserve">MARZO </v>
      </c>
      <c r="C1" s="34" t="s">
        <v>0</v>
      </c>
      <c r="D1" s="35" t="s">
        <v>19</v>
      </c>
      <c r="E1" s="36" t="s">
        <v>264</v>
      </c>
      <c r="F1" s="37"/>
      <c r="G1" s="173"/>
      <c r="H1" s="173"/>
      <c r="I1" s="173"/>
      <c r="J1" s="173"/>
    </row>
    <row r="2" spans="2:10" s="12" customFormat="1" ht="18.95" customHeight="1" x14ac:dyDescent="0.5">
      <c r="B2" s="33" t="s">
        <v>12</v>
      </c>
      <c r="C2" s="31" t="s">
        <v>7</v>
      </c>
      <c r="D2" s="31">
        <v>101</v>
      </c>
      <c r="E2" s="180">
        <f>SUM('Cuota-Pago=Saldo'!AN86)</f>
        <v>5.4551831442495313E-4</v>
      </c>
      <c r="F2" s="33"/>
      <c r="G2" s="173"/>
      <c r="H2" s="173"/>
      <c r="I2" s="173"/>
      <c r="J2" s="173"/>
    </row>
    <row r="3" spans="2:10" ht="18.95" customHeight="1" x14ac:dyDescent="0.5">
      <c r="C3" s="31" t="s">
        <v>7</v>
      </c>
      <c r="D3" s="31">
        <v>102</v>
      </c>
      <c r="E3" s="180">
        <f>SUM('Cuota-Pago=Saldo'!AN87)</f>
        <v>-401.97263993893552</v>
      </c>
      <c r="F3" s="33"/>
      <c r="G3" s="173"/>
      <c r="H3" s="173"/>
      <c r="I3" s="173"/>
      <c r="J3" s="173"/>
    </row>
    <row r="4" spans="2:10" ht="18.95" customHeight="1" x14ac:dyDescent="0.5">
      <c r="C4" s="31" t="s">
        <v>7</v>
      </c>
      <c r="D4" s="31">
        <v>103</v>
      </c>
      <c r="E4" s="180">
        <f>SUM('Cuota-Pago=Saldo'!AN88)</f>
        <v>-338.63016287166238</v>
      </c>
      <c r="F4" s="33"/>
      <c r="G4" s="173"/>
      <c r="H4" s="173"/>
      <c r="I4" s="173"/>
      <c r="J4" s="173"/>
    </row>
    <row r="5" spans="2:10" ht="18.95" customHeight="1" x14ac:dyDescent="0.5">
      <c r="C5" s="31" t="s">
        <v>7</v>
      </c>
      <c r="D5" s="31">
        <v>104</v>
      </c>
      <c r="E5" s="180">
        <f>SUM('Cuota-Pago=Saldo'!AN89)</f>
        <v>-383.66704648136329</v>
      </c>
      <c r="F5" s="33"/>
      <c r="G5" s="173"/>
      <c r="H5" s="173"/>
      <c r="I5" s="173"/>
      <c r="J5" s="173"/>
    </row>
    <row r="6" spans="2:10" ht="18.95" customHeight="1" x14ac:dyDescent="0.5">
      <c r="C6" s="31" t="s">
        <v>7</v>
      </c>
      <c r="D6" s="31">
        <v>201</v>
      </c>
      <c r="E6" s="180">
        <f>SUM('Cuota-Pago=Saldo'!AN90)</f>
        <v>-402.03171544255071</v>
      </c>
      <c r="F6" s="33"/>
      <c r="G6" s="173"/>
      <c r="H6" s="173"/>
      <c r="I6" s="173"/>
      <c r="J6" s="173"/>
    </row>
    <row r="7" spans="2:10" ht="18.95" customHeight="1" x14ac:dyDescent="0.5">
      <c r="C7" s="31" t="s">
        <v>7</v>
      </c>
      <c r="D7" s="31">
        <v>202</v>
      </c>
      <c r="E7" s="180">
        <f>SUM('Cuota-Pago=Saldo'!AN91)</f>
        <v>-956.91801905376724</v>
      </c>
      <c r="F7" s="33"/>
      <c r="G7" s="302" t="s">
        <v>320</v>
      </c>
      <c r="H7" s="302"/>
      <c r="I7" s="201">
        <v>5</v>
      </c>
      <c r="J7" s="173"/>
    </row>
    <row r="8" spans="2:10" ht="18.95" customHeight="1" x14ac:dyDescent="0.5">
      <c r="C8" s="31" t="s">
        <v>7</v>
      </c>
      <c r="D8" s="31">
        <v>203</v>
      </c>
      <c r="E8" s="180">
        <f>SUM('Cuota-Pago=Saldo'!AN92)</f>
        <v>-458.90343776379137</v>
      </c>
      <c r="F8" s="33"/>
      <c r="G8" s="168"/>
      <c r="H8" s="168"/>
      <c r="I8" s="201">
        <v>15</v>
      </c>
      <c r="J8" s="173"/>
    </row>
    <row r="9" spans="2:10" ht="18.95" customHeight="1" x14ac:dyDescent="0.5">
      <c r="C9" s="31" t="s">
        <v>7</v>
      </c>
      <c r="D9" s="31">
        <v>204</v>
      </c>
      <c r="E9" s="180">
        <f>SUM('Cuota-Pago=Saldo'!AN93)</f>
        <v>-326.7415517361747</v>
      </c>
      <c r="F9" s="33"/>
      <c r="G9" s="168"/>
      <c r="H9" s="168"/>
      <c r="I9" s="201">
        <v>20</v>
      </c>
      <c r="J9" s="173"/>
    </row>
    <row r="10" spans="2:10" ht="18.95" customHeight="1" x14ac:dyDescent="0.5">
      <c r="C10" s="31" t="s">
        <v>7</v>
      </c>
      <c r="D10" s="31">
        <v>301</v>
      </c>
      <c r="E10" s="180">
        <f>SUM('Cuota-Pago=Saldo'!AN94)</f>
        <v>-1616.8748885508949</v>
      </c>
      <c r="F10" s="33"/>
      <c r="G10" s="173"/>
      <c r="H10" s="173"/>
      <c r="I10" s="173"/>
      <c r="J10" s="173"/>
    </row>
    <row r="11" spans="2:10" ht="18.95" customHeight="1" x14ac:dyDescent="0.35">
      <c r="C11" s="31" t="s">
        <v>7</v>
      </c>
      <c r="D11" s="31">
        <v>302</v>
      </c>
      <c r="E11" s="180">
        <f>SUM('Cuota-Pago=Saldo'!AN95)</f>
        <v>-440.21447372233428</v>
      </c>
      <c r="G11" s="173"/>
      <c r="H11" s="173"/>
      <c r="I11" s="173"/>
      <c r="J11" s="173"/>
    </row>
    <row r="12" spans="2:10" ht="18.95" customHeight="1" x14ac:dyDescent="0.35">
      <c r="C12" s="31" t="s">
        <v>7</v>
      </c>
      <c r="D12" s="31">
        <v>303</v>
      </c>
      <c r="E12" s="180">
        <f>SUM('Cuota-Pago=Saldo'!AN96)</f>
        <v>-3191.9532840774004</v>
      </c>
      <c r="G12" s="173"/>
      <c r="H12" s="173"/>
      <c r="I12" s="173"/>
      <c r="J12" s="173"/>
    </row>
    <row r="13" spans="2:10" ht="18.95" customHeight="1" x14ac:dyDescent="0.35">
      <c r="C13" s="31" t="s">
        <v>7</v>
      </c>
      <c r="D13" s="31">
        <v>304</v>
      </c>
      <c r="E13" s="180">
        <f>SUM('Cuota-Pago=Saldo'!AN97)</f>
        <v>-372.29927716740559</v>
      </c>
      <c r="G13" s="173"/>
      <c r="H13" s="173"/>
      <c r="I13" s="173"/>
      <c r="J13" s="173"/>
    </row>
    <row r="14" spans="2:10" ht="18.95" customHeight="1" x14ac:dyDescent="0.35">
      <c r="C14" s="31" t="s">
        <v>7</v>
      </c>
      <c r="D14" s="31">
        <v>401</v>
      </c>
      <c r="E14" s="180">
        <f>SUM('Cuota-Pago=Saldo'!AN98)</f>
        <v>4.2763796496956274E-3</v>
      </c>
    </row>
    <row r="15" spans="2:10" ht="18.95" customHeight="1" x14ac:dyDescent="0.35">
      <c r="C15" s="31" t="s">
        <v>7</v>
      </c>
      <c r="D15" s="31">
        <v>402</v>
      </c>
      <c r="E15" s="180">
        <f>SUM('Cuota-Pago=Saldo'!AN99)</f>
        <v>-9.982406098743013E-4</v>
      </c>
    </row>
    <row r="16" spans="2:10" ht="18.95" customHeight="1" x14ac:dyDescent="0.35">
      <c r="C16" s="31" t="s">
        <v>7</v>
      </c>
      <c r="D16" s="32">
        <v>403</v>
      </c>
      <c r="E16" s="180">
        <f>SUM('Cuota-Pago=Saldo'!AN100)</f>
        <v>-347.67743526487027</v>
      </c>
    </row>
    <row r="17" spans="2:36" s="8" customFormat="1" ht="18.95" customHeight="1" x14ac:dyDescent="0.5">
      <c r="B17" s="181" t="s">
        <v>336</v>
      </c>
      <c r="C17" s="31" t="s">
        <v>7</v>
      </c>
      <c r="D17" s="31">
        <v>404</v>
      </c>
      <c r="E17" s="180">
        <f>SUM('Cuota-Pago=Saldo'!AN101)</f>
        <v>0.55079171461500209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2:36" s="8" customFormat="1" ht="18.95" customHeight="1" x14ac:dyDescent="0.4">
      <c r="B18" s="301" t="s">
        <v>295</v>
      </c>
      <c r="C18" s="31" t="s">
        <v>7</v>
      </c>
      <c r="D18" s="31">
        <v>501</v>
      </c>
      <c r="E18" s="180">
        <f>SUM('Cuota-Pago=Saldo'!AN102)</f>
        <v>-376.06198526698677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2:36" s="8" customFormat="1" ht="18.95" customHeight="1" x14ac:dyDescent="0.4">
      <c r="B19" s="301"/>
      <c r="C19" s="31" t="s">
        <v>7</v>
      </c>
      <c r="D19" s="31">
        <v>502</v>
      </c>
      <c r="E19" s="180">
        <f>SUM('Cuota-Pago=Saldo'!AN103)</f>
        <v>-359.06296326631008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2:36" s="8" customFormat="1" ht="18.95" customHeight="1" x14ac:dyDescent="0.4">
      <c r="B20" s="179">
        <f ca="1">NOW()</f>
        <v>45736.338117824074</v>
      </c>
      <c r="C20" s="31" t="s">
        <v>7</v>
      </c>
      <c r="D20" s="31">
        <v>503</v>
      </c>
      <c r="E20" s="180">
        <f>SUM('Cuota-Pago=Saldo'!AN104)</f>
        <v>-398.19681068522982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2:36" s="8" customFormat="1" ht="18.95" customHeight="1" x14ac:dyDescent="0.5">
      <c r="B21" s="178">
        <f ca="1">NOW()</f>
        <v>45736.338117824074</v>
      </c>
      <c r="C21" s="31" t="s">
        <v>7</v>
      </c>
      <c r="D21" s="31">
        <v>504</v>
      </c>
      <c r="E21" s="180">
        <f>SUM('Cuota-Pago=Saldo'!AN105)</f>
        <v>-2.9909389774047668E-3</v>
      </c>
      <c r="H21" s="33" t="s">
        <v>323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2:36" s="33" customFormat="1" ht="18.95" customHeight="1" x14ac:dyDescent="0.5">
      <c r="B22" s="167" t="s">
        <v>284</v>
      </c>
      <c r="C22" s="38"/>
      <c r="D22" s="38"/>
      <c r="E22" s="39"/>
    </row>
    <row r="23" spans="2:36" s="167" customFormat="1" ht="80.099999999999994" customHeight="1" x14ac:dyDescent="0.5">
      <c r="B23" s="300" t="s">
        <v>317</v>
      </c>
      <c r="C23" s="300"/>
      <c r="D23" s="300"/>
      <c r="E23" s="300"/>
      <c r="F23" s="300"/>
      <c r="G23" s="300"/>
      <c r="H23" s="300"/>
      <c r="I23" s="300"/>
      <c r="J23" s="300"/>
    </row>
    <row r="24" spans="2:36" s="33" customFormat="1" ht="18.95" customHeight="1" x14ac:dyDescent="0.5">
      <c r="C24" s="38"/>
      <c r="D24" s="38"/>
      <c r="E24" s="39"/>
    </row>
    <row r="25" spans="2:36" s="33" customFormat="1" ht="18.95" customHeight="1" x14ac:dyDescent="0.5">
      <c r="B25" s="169" t="s">
        <v>285</v>
      </c>
      <c r="C25" s="170" t="s">
        <v>292</v>
      </c>
      <c r="D25" s="38"/>
      <c r="E25" s="39"/>
    </row>
    <row r="26" spans="2:36" s="33" customFormat="1" ht="18.95" customHeight="1" x14ac:dyDescent="0.5">
      <c r="B26" s="169" t="s">
        <v>286</v>
      </c>
      <c r="C26" s="171" t="s">
        <v>287</v>
      </c>
      <c r="D26" s="38"/>
      <c r="E26" s="39"/>
    </row>
    <row r="27" spans="2:36" s="33" customFormat="1" ht="18.95" customHeight="1" x14ac:dyDescent="0.5">
      <c r="B27" s="169" t="s">
        <v>288</v>
      </c>
      <c r="C27" s="171" t="s">
        <v>291</v>
      </c>
      <c r="D27" s="38"/>
      <c r="E27" s="39"/>
    </row>
    <row r="28" spans="2:36" s="33" customFormat="1" ht="18.95" customHeight="1" x14ac:dyDescent="0.5">
      <c r="B28" s="169" t="s">
        <v>289</v>
      </c>
      <c r="C28" s="170" t="s">
        <v>293</v>
      </c>
      <c r="D28" s="38"/>
      <c r="E28" s="39"/>
    </row>
    <row r="29" spans="2:36" s="33" customFormat="1" ht="18.95" customHeight="1" x14ac:dyDescent="0.5">
      <c r="B29" s="169" t="s">
        <v>290</v>
      </c>
      <c r="C29" s="170" t="s">
        <v>294</v>
      </c>
      <c r="D29" s="38"/>
      <c r="E29" s="39"/>
    </row>
    <row r="31" spans="2:36" ht="18" customHeight="1" x14ac:dyDescent="0.35">
      <c r="B31" s="299" t="s">
        <v>349</v>
      </c>
      <c r="C31" s="299"/>
      <c r="D31" s="299"/>
      <c r="E31" s="299"/>
      <c r="F31" s="299"/>
      <c r="G31" s="299"/>
      <c r="H31" s="299"/>
      <c r="I31" s="98"/>
      <c r="J31" s="98"/>
      <c r="K31" s="91"/>
      <c r="L31" s="91"/>
      <c r="M31" s="91"/>
      <c r="N31" s="91"/>
      <c r="O31" s="91"/>
      <c r="P31" s="91"/>
    </row>
    <row r="32" spans="2:36" ht="18" customHeight="1" x14ac:dyDescent="0.35">
      <c r="B32" s="299"/>
      <c r="C32" s="299"/>
      <c r="D32" s="299"/>
      <c r="E32" s="299"/>
      <c r="F32" s="299"/>
      <c r="G32" s="299"/>
      <c r="H32" s="299"/>
      <c r="I32" s="98"/>
      <c r="J32" s="98"/>
      <c r="K32" s="91"/>
      <c r="L32" s="91"/>
      <c r="M32" s="91"/>
      <c r="N32" s="91"/>
      <c r="O32" s="91"/>
      <c r="P32" s="91"/>
    </row>
    <row r="33" spans="2:16" ht="18" customHeight="1" x14ac:dyDescent="0.35">
      <c r="B33" s="299"/>
      <c r="C33" s="299"/>
      <c r="D33" s="299"/>
      <c r="E33" s="299"/>
      <c r="F33" s="299"/>
      <c r="G33" s="299"/>
      <c r="H33" s="299"/>
      <c r="I33" s="98"/>
      <c r="J33" s="98"/>
      <c r="K33" s="91"/>
      <c r="L33" s="91"/>
      <c r="M33" s="91"/>
      <c r="N33" s="91"/>
      <c r="O33" s="91"/>
      <c r="P33" s="91"/>
    </row>
    <row r="34" spans="2:16" ht="18" customHeight="1" x14ac:dyDescent="0.35">
      <c r="B34" s="299"/>
      <c r="C34" s="299"/>
      <c r="D34" s="299"/>
      <c r="E34" s="299"/>
      <c r="F34" s="299"/>
      <c r="G34" s="299"/>
      <c r="H34" s="299"/>
      <c r="I34" s="98"/>
      <c r="J34" s="98"/>
      <c r="K34" s="91"/>
      <c r="L34" s="91"/>
      <c r="M34" s="91"/>
      <c r="N34" s="91"/>
      <c r="O34" s="91"/>
      <c r="P34" s="91"/>
    </row>
    <row r="35" spans="2:16" ht="18" customHeight="1" x14ac:dyDescent="0.35">
      <c r="B35" s="299"/>
      <c r="C35" s="299"/>
      <c r="D35" s="299"/>
      <c r="E35" s="299"/>
      <c r="F35" s="299"/>
      <c r="G35" s="299"/>
      <c r="H35" s="299"/>
      <c r="I35" s="98"/>
      <c r="J35" s="98"/>
      <c r="K35" s="91"/>
      <c r="L35" s="91"/>
      <c r="M35" s="91"/>
      <c r="N35" s="91"/>
      <c r="O35" s="91"/>
      <c r="P35" s="91"/>
    </row>
    <row r="36" spans="2:16" ht="18" customHeight="1" x14ac:dyDescent="0.35">
      <c r="B36" s="299"/>
      <c r="C36" s="299"/>
      <c r="D36" s="299"/>
      <c r="E36" s="299"/>
      <c r="F36" s="299"/>
      <c r="G36" s="299"/>
      <c r="H36" s="299"/>
      <c r="I36" s="98"/>
      <c r="J36" s="98"/>
      <c r="K36" s="91"/>
      <c r="L36" s="91"/>
      <c r="M36" s="91"/>
      <c r="N36" s="91"/>
      <c r="O36" s="91"/>
      <c r="P36" s="91"/>
    </row>
    <row r="37" spans="2:16" ht="18" customHeight="1" x14ac:dyDescent="0.35">
      <c r="B37" s="299"/>
      <c r="C37" s="299"/>
      <c r="D37" s="299"/>
      <c r="E37" s="299"/>
      <c r="F37" s="299"/>
      <c r="G37" s="299"/>
      <c r="H37" s="299"/>
      <c r="I37" s="98"/>
      <c r="J37" s="98"/>
      <c r="K37" s="91"/>
      <c r="L37" s="91"/>
      <c r="M37" s="91"/>
      <c r="N37" s="91"/>
      <c r="O37" s="91"/>
      <c r="P37" s="91"/>
    </row>
    <row r="38" spans="2:16" ht="18" customHeight="1" x14ac:dyDescent="0.35">
      <c r="B38" s="299"/>
      <c r="C38" s="299"/>
      <c r="D38" s="299"/>
      <c r="E38" s="299"/>
      <c r="F38" s="299"/>
      <c r="G38" s="299"/>
      <c r="H38" s="299"/>
      <c r="I38" s="98"/>
      <c r="J38" s="98"/>
      <c r="K38" s="91"/>
      <c r="L38" s="91"/>
      <c r="M38" s="91"/>
      <c r="N38" s="91"/>
      <c r="O38" s="91"/>
      <c r="P38" s="91"/>
    </row>
    <row r="39" spans="2:16" ht="15" customHeight="1" x14ac:dyDescent="0.35">
      <c r="B39" s="98"/>
      <c r="C39" s="98"/>
      <c r="D39" s="98"/>
      <c r="E39" s="98"/>
      <c r="F39" s="98"/>
      <c r="G39" s="98"/>
      <c r="H39" s="98"/>
      <c r="I39" s="98"/>
      <c r="J39" s="98"/>
      <c r="K39" s="91"/>
      <c r="L39" s="91"/>
      <c r="M39" s="91"/>
      <c r="N39" s="91"/>
      <c r="O39" s="91"/>
      <c r="P39" s="91"/>
    </row>
    <row r="40" spans="2:16" ht="14.25" customHeight="1" x14ac:dyDescent="0.35">
      <c r="B40" s="98"/>
      <c r="C40" s="98"/>
      <c r="D40" s="98"/>
      <c r="E40" s="98"/>
      <c r="F40" s="98"/>
      <c r="G40" s="98"/>
      <c r="H40" s="98"/>
      <c r="I40" s="98"/>
      <c r="J40" s="98"/>
    </row>
    <row r="41" spans="2:16" ht="14.25" customHeight="1" x14ac:dyDescent="0.35">
      <c r="B41" s="98"/>
      <c r="C41" s="98"/>
      <c r="D41" s="98"/>
      <c r="E41" s="98"/>
      <c r="F41" s="98"/>
      <c r="G41" s="98"/>
      <c r="H41" s="98"/>
      <c r="I41" s="98"/>
      <c r="J41" s="98"/>
    </row>
  </sheetData>
  <mergeCells count="4">
    <mergeCell ref="B23:J23"/>
    <mergeCell ref="B31:H38"/>
    <mergeCell ref="B18:B19"/>
    <mergeCell ref="G7:H7"/>
  </mergeCells>
  <conditionalFormatting sqref="E2:E21">
    <cfRule type="cellIs" dxfId="9" priority="1" operator="between">
      <formula>0</formula>
      <formula>-0.9</formula>
    </cfRule>
    <cfRule type="cellIs" dxfId="8" priority="2" operator="lessThan">
      <formula>-1000</formula>
    </cfRule>
  </conditionalFormatting>
  <pageMargins left="0.31496062992125984" right="0.31496062992125984" top="0.94488188976377963" bottom="0.35433070866141736" header="0.31496062992125984" footer="0.31496062992125984"/>
  <pageSetup paperSize="9" scale="95" orientation="portrait" verticalDpi="0" r:id="rId1"/>
  <headerFooter>
    <oddHeader>&amp;C&amp;20&amp;KFF0000CUOTA MANTENIMIENTO - 2025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AJ41"/>
  <sheetViews>
    <sheetView showGridLines="0" zoomScale="80" zoomScaleNormal="80" workbookViewId="0">
      <selection activeCell="E14" sqref="E14"/>
    </sheetView>
  </sheetViews>
  <sheetFormatPr baseColWidth="10" defaultColWidth="11.3984375" defaultRowHeight="13.9" x14ac:dyDescent="0.4"/>
  <cols>
    <col min="1" max="1" width="2.73046875" style="9" customWidth="1"/>
    <col min="2" max="2" width="23.265625" style="9" customWidth="1"/>
    <col min="3" max="3" width="12.73046875" style="8" customWidth="1"/>
    <col min="4" max="4" width="12.73046875" style="9" customWidth="1"/>
    <col min="5" max="5" width="12.73046875" style="10" customWidth="1"/>
    <col min="6" max="7" width="6.73046875" style="9" customWidth="1"/>
    <col min="8" max="8" width="10.265625" style="9" customWidth="1"/>
    <col min="9" max="9" width="2.59765625" style="9" bestFit="1" customWidth="1"/>
    <col min="10" max="11" width="6.73046875" style="9" customWidth="1"/>
    <col min="12" max="12" width="10.265625" style="9" customWidth="1"/>
    <col min="13" max="13" width="2.265625" style="9" customWidth="1"/>
    <col min="14" max="15" width="6.73046875" style="9" customWidth="1"/>
    <col min="16" max="16" width="10.265625" style="9" customWidth="1"/>
    <col min="17" max="17" width="2.265625" style="9" customWidth="1"/>
    <col min="18" max="19" width="6.73046875" style="9" customWidth="1"/>
    <col min="20" max="20" width="10.265625" style="9" customWidth="1"/>
    <col min="21" max="21" width="2.265625" style="9" customWidth="1"/>
    <col min="22" max="23" width="6.73046875" style="9" customWidth="1"/>
    <col min="24" max="24" width="10.265625" style="9" customWidth="1"/>
    <col min="25" max="25" width="2.265625" style="9" customWidth="1"/>
    <col min="26" max="27" width="6.73046875" style="9" customWidth="1"/>
    <col min="28" max="28" width="10.265625" style="9" customWidth="1"/>
    <col min="29" max="29" width="2.265625" style="9" customWidth="1"/>
    <col min="30" max="31" width="6.73046875" style="9" customWidth="1"/>
    <col min="32" max="32" width="10.265625" style="9" customWidth="1"/>
    <col min="33" max="33" width="2.265625" style="9" customWidth="1"/>
    <col min="34" max="35" width="6.73046875" style="9" customWidth="1"/>
    <col min="36" max="36" width="10.265625" style="9" customWidth="1"/>
    <col min="37" max="37" width="6.265625" style="9" bestFit="1" customWidth="1"/>
    <col min="38" max="16384" width="11.3984375" style="9"/>
  </cols>
  <sheetData>
    <row r="1" spans="2:36" s="8" customFormat="1" ht="18.95" customHeight="1" x14ac:dyDescent="0.5">
      <c r="B1" s="33" t="str">
        <f>B!$B$1</f>
        <v xml:space="preserve">MARZO </v>
      </c>
      <c r="C1" s="34" t="s">
        <v>0</v>
      </c>
      <c r="D1" s="35" t="s">
        <v>19</v>
      </c>
      <c r="E1" s="36" t="s">
        <v>264</v>
      </c>
      <c r="F1" s="37"/>
      <c r="G1" s="173"/>
      <c r="H1" s="173"/>
      <c r="I1" s="173"/>
      <c r="J1" s="173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</row>
    <row r="2" spans="2:36" ht="18.95" customHeight="1" x14ac:dyDescent="0.5">
      <c r="B2" s="33" t="s">
        <v>12</v>
      </c>
      <c r="C2" s="31" t="s">
        <v>8</v>
      </c>
      <c r="D2" s="31">
        <v>101</v>
      </c>
      <c r="E2" s="180">
        <f>SUM('Cuota-Pago=Saldo'!AN106)</f>
        <v>-870.72039803033294</v>
      </c>
      <c r="F2" s="33"/>
      <c r="G2" s="173"/>
      <c r="H2" s="173"/>
      <c r="I2" s="173"/>
      <c r="J2" s="173"/>
    </row>
    <row r="3" spans="2:36" s="8" customFormat="1" ht="18.95" customHeight="1" x14ac:dyDescent="0.5">
      <c r="C3" s="31" t="s">
        <v>8</v>
      </c>
      <c r="D3" s="31">
        <v>102</v>
      </c>
      <c r="E3" s="180">
        <f>SUM('Cuota-Pago=Saldo'!AN107)</f>
        <v>2.3712354931888058E-2</v>
      </c>
      <c r="F3" s="33"/>
      <c r="G3" s="173"/>
      <c r="H3" s="173"/>
      <c r="I3" s="173"/>
      <c r="J3" s="173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2:36" s="8" customFormat="1" ht="18.95" customHeight="1" x14ac:dyDescent="0.5">
      <c r="C4" s="31" t="s">
        <v>8</v>
      </c>
      <c r="D4" s="31">
        <v>103</v>
      </c>
      <c r="E4" s="180">
        <f>SUM('Cuota-Pago=Saldo'!AN108)</f>
        <v>-684.61491672342186</v>
      </c>
      <c r="F4" s="33"/>
      <c r="G4" s="173"/>
      <c r="H4" s="173"/>
      <c r="I4" s="173"/>
      <c r="J4" s="173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2:36" s="8" customFormat="1" ht="18.95" customHeight="1" x14ac:dyDescent="0.5">
      <c r="C5" s="31" t="s">
        <v>8</v>
      </c>
      <c r="D5" s="31">
        <v>104</v>
      </c>
      <c r="E5" s="180">
        <f>SUM('Cuota-Pago=Saldo'!AN109)</f>
        <v>-335.88628757274722</v>
      </c>
      <c r="F5" s="33"/>
      <c r="G5" s="173"/>
      <c r="H5" s="173"/>
      <c r="I5" s="173"/>
      <c r="J5" s="173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2:36" s="8" customFormat="1" ht="18.95" customHeight="1" x14ac:dyDescent="0.5">
      <c r="C6" s="31" t="s">
        <v>8</v>
      </c>
      <c r="D6" s="31">
        <v>201</v>
      </c>
      <c r="E6" s="180">
        <f>SUM('Cuota-Pago=Saldo'!AN110)</f>
        <v>-357.55688724083342</v>
      </c>
      <c r="F6" s="33"/>
      <c r="G6" s="173"/>
      <c r="H6" s="173"/>
      <c r="I6" s="173"/>
      <c r="J6" s="173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2:36" s="8" customFormat="1" ht="18.95" customHeight="1" x14ac:dyDescent="0.5">
      <c r="C7" s="31" t="s">
        <v>8</v>
      </c>
      <c r="D7" s="31">
        <v>202</v>
      </c>
      <c r="E7" s="180">
        <f>SUM('Cuota-Pago=Saldo'!AN111)</f>
        <v>-411.49230954538581</v>
      </c>
      <c r="F7" s="33"/>
      <c r="G7" s="302" t="s">
        <v>320</v>
      </c>
      <c r="H7" s="302"/>
      <c r="I7" s="201">
        <v>5</v>
      </c>
      <c r="J7" s="173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2:36" s="8" customFormat="1" ht="18.95" customHeight="1" x14ac:dyDescent="0.5">
      <c r="C8" s="31" t="s">
        <v>8</v>
      </c>
      <c r="D8" s="31">
        <v>203</v>
      </c>
      <c r="E8" s="180">
        <f>SUM('Cuota-Pago=Saldo'!AN112)</f>
        <v>-365.30548200649048</v>
      </c>
      <c r="F8" s="33"/>
      <c r="G8" s="168"/>
      <c r="H8" s="168"/>
      <c r="I8" s="201">
        <v>15</v>
      </c>
      <c r="J8" s="173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2:36" s="8" customFormat="1" ht="18.95" customHeight="1" x14ac:dyDescent="0.5">
      <c r="C9" s="31" t="s">
        <v>8</v>
      </c>
      <c r="D9" s="31">
        <v>204</v>
      </c>
      <c r="E9" s="180">
        <f>SUM('Cuota-Pago=Saldo'!AN113)</f>
        <v>-822.13461254188883</v>
      </c>
      <c r="F9" s="33"/>
      <c r="G9" s="168"/>
      <c r="H9" s="168"/>
      <c r="I9" s="201">
        <v>20</v>
      </c>
      <c r="J9" s="173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2:36" s="12" customFormat="1" ht="18.95" customHeight="1" x14ac:dyDescent="0.5">
      <c r="C10" s="31" t="s">
        <v>8</v>
      </c>
      <c r="D10" s="31">
        <v>301</v>
      </c>
      <c r="E10" s="180">
        <f>SUM('Cuota-Pago=Saldo'!AN114)</f>
        <v>-368.11063911633767</v>
      </c>
      <c r="F10" s="33"/>
      <c r="G10" s="173"/>
      <c r="H10" s="173"/>
      <c r="I10" s="173"/>
      <c r="J10" s="173"/>
    </row>
    <row r="11" spans="2:36" s="12" customFormat="1" ht="18.95" customHeight="1" x14ac:dyDescent="0.35">
      <c r="C11" s="31" t="s">
        <v>8</v>
      </c>
      <c r="D11" s="31">
        <v>302</v>
      </c>
      <c r="E11" s="180">
        <f>SUM('Cuota-Pago=Saldo'!AN115)</f>
        <v>-357.20104643455284</v>
      </c>
      <c r="G11" s="173"/>
      <c r="H11" s="173"/>
      <c r="I11" s="173"/>
      <c r="J11" s="173"/>
    </row>
    <row r="12" spans="2:36" s="12" customFormat="1" ht="18.95" customHeight="1" x14ac:dyDescent="0.35">
      <c r="C12" s="31" t="s">
        <v>8</v>
      </c>
      <c r="D12" s="31">
        <v>303</v>
      </c>
      <c r="E12" s="180">
        <f>SUM('Cuota-Pago=Saldo'!AN116)</f>
        <v>1.8157107022034324E-3</v>
      </c>
      <c r="G12" s="173"/>
      <c r="H12" s="173"/>
      <c r="I12" s="173"/>
      <c r="J12" s="173"/>
    </row>
    <row r="13" spans="2:36" s="12" customFormat="1" ht="18.95" customHeight="1" x14ac:dyDescent="0.35">
      <c r="C13" s="31" t="s">
        <v>8</v>
      </c>
      <c r="D13" s="31">
        <v>304</v>
      </c>
      <c r="E13" s="180">
        <f>SUM('Cuota-Pago=Saldo'!AN117)</f>
        <v>-378.20502639522437</v>
      </c>
      <c r="G13" s="173"/>
      <c r="H13" s="173"/>
      <c r="I13" s="173"/>
      <c r="J13" s="173"/>
    </row>
    <row r="14" spans="2:36" s="12" customFormat="1" ht="18.95" customHeight="1" x14ac:dyDescent="0.35">
      <c r="C14" s="31" t="s">
        <v>8</v>
      </c>
      <c r="D14" s="31">
        <v>401</v>
      </c>
      <c r="E14" s="180">
        <f>SUM('Cuota-Pago=Saldo'!AN118)</f>
        <v>-477.27781296583532</v>
      </c>
    </row>
    <row r="15" spans="2:36" s="12" customFormat="1" ht="18.95" customHeight="1" x14ac:dyDescent="0.35">
      <c r="C15" s="31" t="s">
        <v>8</v>
      </c>
      <c r="D15" s="31">
        <v>402</v>
      </c>
      <c r="E15" s="180">
        <f>SUM('Cuota-Pago=Saldo'!AN119)</f>
        <v>-330.28604353015015</v>
      </c>
    </row>
    <row r="16" spans="2:36" s="12" customFormat="1" ht="18.95" customHeight="1" x14ac:dyDescent="0.35">
      <c r="C16" s="31" t="s">
        <v>8</v>
      </c>
      <c r="D16" s="32">
        <v>403</v>
      </c>
      <c r="E16" s="180">
        <f>SUM('Cuota-Pago=Saldo'!AN120)</f>
        <v>-338.63122782839025</v>
      </c>
    </row>
    <row r="17" spans="2:16" s="12" customFormat="1" ht="18.95" customHeight="1" x14ac:dyDescent="0.5">
      <c r="B17" s="181" t="s">
        <v>336</v>
      </c>
      <c r="C17" s="31" t="s">
        <v>8</v>
      </c>
      <c r="D17" s="31">
        <v>404</v>
      </c>
      <c r="E17" s="180">
        <f>SUM('Cuota-Pago=Saldo'!AN121)</f>
        <v>-2592.3736113092491</v>
      </c>
    </row>
    <row r="18" spans="2:16" s="12" customFormat="1" ht="18.95" customHeight="1" x14ac:dyDescent="0.35">
      <c r="B18" s="301" t="s">
        <v>295</v>
      </c>
      <c r="C18" s="31" t="s">
        <v>8</v>
      </c>
      <c r="D18" s="31">
        <v>501</v>
      </c>
      <c r="E18" s="180">
        <f>SUM('Cuota-Pago=Saldo'!AN122)</f>
        <v>-385.70536219357422</v>
      </c>
    </row>
    <row r="19" spans="2:16" s="12" customFormat="1" ht="18.95" customHeight="1" x14ac:dyDescent="0.35">
      <c r="B19" s="301"/>
      <c r="C19" s="31" t="s">
        <v>8</v>
      </c>
      <c r="D19" s="31">
        <v>502</v>
      </c>
      <c r="E19" s="180">
        <f>SUM('Cuota-Pago=Saldo'!AN123)</f>
        <v>-488.76170476661753</v>
      </c>
    </row>
    <row r="20" spans="2:16" s="12" customFormat="1" ht="18.95" customHeight="1" x14ac:dyDescent="0.4">
      <c r="B20" s="179">
        <f ca="1">NOW()</f>
        <v>45736.338117824074</v>
      </c>
      <c r="C20" s="31" t="s">
        <v>8</v>
      </c>
      <c r="D20" s="31">
        <v>503</v>
      </c>
      <c r="E20" s="180">
        <f>SUM('Cuota-Pago=Saldo'!AN124)</f>
        <v>-384.19552383339754</v>
      </c>
    </row>
    <row r="21" spans="2:16" s="12" customFormat="1" ht="18.95" customHeight="1" x14ac:dyDescent="0.5">
      <c r="B21" s="178">
        <f ca="1">NOW()</f>
        <v>45736.338117824074</v>
      </c>
      <c r="C21" s="31" t="s">
        <v>8</v>
      </c>
      <c r="D21" s="31">
        <v>504</v>
      </c>
      <c r="E21" s="180">
        <f>SUM('Cuota-Pago=Saldo'!AN125)</f>
        <v>-453.90910184254881</v>
      </c>
      <c r="H21" s="172" t="s">
        <v>323</v>
      </c>
    </row>
    <row r="22" spans="2:16" s="33" customFormat="1" ht="18.95" customHeight="1" x14ac:dyDescent="0.5">
      <c r="B22" s="167" t="s">
        <v>284</v>
      </c>
      <c r="C22" s="38"/>
      <c r="D22" s="38"/>
      <c r="E22" s="39"/>
    </row>
    <row r="23" spans="2:16" s="167" customFormat="1" ht="80.099999999999994" customHeight="1" x14ac:dyDescent="0.5">
      <c r="B23" s="300" t="s">
        <v>317</v>
      </c>
      <c r="C23" s="300"/>
      <c r="D23" s="300"/>
      <c r="E23" s="300"/>
      <c r="F23" s="300"/>
      <c r="G23" s="300"/>
      <c r="H23" s="300"/>
      <c r="I23" s="300"/>
      <c r="J23" s="300"/>
    </row>
    <row r="24" spans="2:16" s="33" customFormat="1" ht="18.95" customHeight="1" x14ac:dyDescent="0.5">
      <c r="C24" s="38"/>
      <c r="D24" s="38"/>
      <c r="E24" s="39"/>
    </row>
    <row r="25" spans="2:16" s="33" customFormat="1" ht="18.95" customHeight="1" x14ac:dyDescent="0.5">
      <c r="B25" s="169" t="s">
        <v>285</v>
      </c>
      <c r="C25" s="170" t="s">
        <v>292</v>
      </c>
      <c r="D25" s="38"/>
      <c r="E25" s="39"/>
    </row>
    <row r="26" spans="2:16" s="33" customFormat="1" ht="18.95" customHeight="1" x14ac:dyDescent="0.5">
      <c r="B26" s="169" t="s">
        <v>286</v>
      </c>
      <c r="C26" s="171" t="s">
        <v>287</v>
      </c>
      <c r="D26" s="38"/>
      <c r="E26" s="39"/>
    </row>
    <row r="27" spans="2:16" s="33" customFormat="1" ht="18.95" customHeight="1" x14ac:dyDescent="0.5">
      <c r="B27" s="169" t="s">
        <v>288</v>
      </c>
      <c r="C27" s="171" t="s">
        <v>291</v>
      </c>
      <c r="D27" s="38"/>
      <c r="E27" s="39"/>
    </row>
    <row r="28" spans="2:16" s="33" customFormat="1" ht="18.95" customHeight="1" x14ac:dyDescent="0.5">
      <c r="B28" s="169" t="s">
        <v>289</v>
      </c>
      <c r="C28" s="170" t="s">
        <v>293</v>
      </c>
      <c r="D28" s="38"/>
      <c r="E28" s="39"/>
    </row>
    <row r="29" spans="2:16" s="33" customFormat="1" ht="18.95" customHeight="1" x14ac:dyDescent="0.5">
      <c r="B29" s="169" t="s">
        <v>290</v>
      </c>
      <c r="C29" s="170" t="s">
        <v>294</v>
      </c>
      <c r="D29" s="38"/>
      <c r="E29" s="39"/>
    </row>
    <row r="31" spans="2:16" ht="18" customHeight="1" x14ac:dyDescent="0.35">
      <c r="B31" s="299" t="s">
        <v>349</v>
      </c>
      <c r="C31" s="299"/>
      <c r="D31" s="299"/>
      <c r="E31" s="299"/>
      <c r="F31" s="299"/>
      <c r="G31" s="299"/>
      <c r="H31" s="299"/>
      <c r="I31" s="98"/>
      <c r="J31" s="98"/>
      <c r="K31" s="91"/>
      <c r="L31" s="91"/>
      <c r="M31" s="91"/>
      <c r="N31" s="91"/>
      <c r="O31" s="91"/>
      <c r="P31" s="91"/>
    </row>
    <row r="32" spans="2:16" ht="18" customHeight="1" x14ac:dyDescent="0.35">
      <c r="B32" s="299"/>
      <c r="C32" s="299"/>
      <c r="D32" s="299"/>
      <c r="E32" s="299"/>
      <c r="F32" s="299"/>
      <c r="G32" s="299"/>
      <c r="H32" s="299"/>
      <c r="I32" s="98"/>
      <c r="J32" s="98"/>
      <c r="K32" s="91"/>
      <c r="L32" s="91"/>
      <c r="M32" s="91"/>
      <c r="N32" s="91"/>
      <c r="O32" s="91"/>
      <c r="P32" s="91"/>
    </row>
    <row r="33" spans="2:16" ht="18" customHeight="1" x14ac:dyDescent="0.35">
      <c r="B33" s="299"/>
      <c r="C33" s="299"/>
      <c r="D33" s="299"/>
      <c r="E33" s="299"/>
      <c r="F33" s="299"/>
      <c r="G33" s="299"/>
      <c r="H33" s="299"/>
      <c r="I33" s="98"/>
      <c r="J33" s="98"/>
      <c r="K33" s="91"/>
      <c r="L33" s="91"/>
      <c r="M33" s="91"/>
      <c r="N33" s="91"/>
      <c r="O33" s="91"/>
      <c r="P33" s="91"/>
    </row>
    <row r="34" spans="2:16" ht="18" customHeight="1" x14ac:dyDescent="0.35">
      <c r="B34" s="299"/>
      <c r="C34" s="299"/>
      <c r="D34" s="299"/>
      <c r="E34" s="299"/>
      <c r="F34" s="299"/>
      <c r="G34" s="299"/>
      <c r="H34" s="299"/>
      <c r="I34" s="98"/>
      <c r="J34" s="98"/>
      <c r="K34" s="91"/>
      <c r="L34" s="91"/>
      <c r="M34" s="91"/>
      <c r="N34" s="91"/>
      <c r="O34" s="91"/>
      <c r="P34" s="91"/>
    </row>
    <row r="35" spans="2:16" ht="18" customHeight="1" x14ac:dyDescent="0.35">
      <c r="B35" s="299"/>
      <c r="C35" s="299"/>
      <c r="D35" s="299"/>
      <c r="E35" s="299"/>
      <c r="F35" s="299"/>
      <c r="G35" s="299"/>
      <c r="H35" s="299"/>
      <c r="I35" s="98"/>
      <c r="J35" s="98"/>
      <c r="K35" s="91"/>
      <c r="L35" s="91"/>
      <c r="M35" s="91"/>
      <c r="N35" s="91"/>
      <c r="O35" s="91"/>
      <c r="P35" s="91"/>
    </row>
    <row r="36" spans="2:16" ht="18" customHeight="1" x14ac:dyDescent="0.35">
      <c r="B36" s="299"/>
      <c r="C36" s="299"/>
      <c r="D36" s="299"/>
      <c r="E36" s="299"/>
      <c r="F36" s="299"/>
      <c r="G36" s="299"/>
      <c r="H36" s="299"/>
      <c r="I36" s="98"/>
      <c r="J36" s="98"/>
      <c r="K36" s="91"/>
      <c r="L36" s="91"/>
      <c r="M36" s="91"/>
      <c r="N36" s="91"/>
      <c r="O36" s="91"/>
      <c r="P36" s="91"/>
    </row>
    <row r="37" spans="2:16" ht="18" customHeight="1" x14ac:dyDescent="0.35">
      <c r="B37" s="299"/>
      <c r="C37" s="299"/>
      <c r="D37" s="299"/>
      <c r="E37" s="299"/>
      <c r="F37" s="299"/>
      <c r="G37" s="299"/>
      <c r="H37" s="299"/>
      <c r="I37" s="98"/>
      <c r="J37" s="98"/>
      <c r="K37" s="91"/>
      <c r="L37" s="91"/>
      <c r="M37" s="91"/>
      <c r="N37" s="91"/>
      <c r="O37" s="91"/>
      <c r="P37" s="91"/>
    </row>
    <row r="38" spans="2:16" ht="18" customHeight="1" x14ac:dyDescent="0.35">
      <c r="B38" s="299"/>
      <c r="C38" s="299"/>
      <c r="D38" s="299"/>
      <c r="E38" s="299"/>
      <c r="F38" s="299"/>
      <c r="G38" s="299"/>
      <c r="H38" s="299"/>
      <c r="I38" s="98"/>
      <c r="J38" s="98"/>
      <c r="K38" s="91"/>
      <c r="L38" s="91"/>
      <c r="M38" s="91"/>
      <c r="N38" s="91"/>
      <c r="O38" s="91"/>
      <c r="P38" s="91"/>
    </row>
    <row r="39" spans="2:16" ht="15" customHeight="1" x14ac:dyDescent="0.35">
      <c r="B39" s="98"/>
      <c r="C39" s="98"/>
      <c r="D39" s="98"/>
      <c r="E39" s="98"/>
      <c r="F39" s="98"/>
      <c r="G39" s="98"/>
      <c r="H39" s="98"/>
      <c r="I39" s="98"/>
      <c r="J39" s="98"/>
      <c r="K39" s="91"/>
      <c r="L39" s="91"/>
      <c r="M39" s="91"/>
      <c r="N39" s="91"/>
      <c r="O39" s="91"/>
      <c r="P39" s="91"/>
    </row>
    <row r="40" spans="2:16" ht="14.25" customHeight="1" x14ac:dyDescent="0.35">
      <c r="B40" s="98"/>
      <c r="C40" s="98"/>
      <c r="D40" s="98"/>
      <c r="E40" s="98"/>
      <c r="F40" s="98"/>
      <c r="G40" s="98"/>
      <c r="H40" s="98"/>
      <c r="I40" s="98"/>
      <c r="J40" s="98"/>
    </row>
    <row r="41" spans="2:16" ht="14.25" customHeight="1" x14ac:dyDescent="0.35">
      <c r="B41" s="98"/>
      <c r="C41" s="98"/>
      <c r="D41" s="98"/>
      <c r="E41" s="98"/>
      <c r="F41" s="98"/>
      <c r="G41" s="98"/>
      <c r="H41" s="98"/>
      <c r="I41" s="98"/>
      <c r="J41" s="98"/>
    </row>
  </sheetData>
  <mergeCells count="4">
    <mergeCell ref="B23:J23"/>
    <mergeCell ref="B31:H38"/>
    <mergeCell ref="B18:B19"/>
    <mergeCell ref="G7:H7"/>
  </mergeCells>
  <conditionalFormatting sqref="E2:E21">
    <cfRule type="cellIs" dxfId="7" priority="1" operator="between">
      <formula>0</formula>
      <formula>-0.9</formula>
    </cfRule>
    <cfRule type="cellIs" dxfId="6" priority="2" operator="lessThan">
      <formula>-1000</formula>
    </cfRule>
  </conditionalFormatting>
  <pageMargins left="0.31496062992125984" right="0.31496062992125984" top="0.94488188976377963" bottom="0.35433070866141736" header="0.31496062992125984" footer="0.31496062992125984"/>
  <pageSetup paperSize="9" scale="95" orientation="portrait" r:id="rId1"/>
  <headerFooter scaleWithDoc="0">
    <oddHeader>&amp;C&amp;20&amp;KFF0000CUOTA MANTENIMIENTO - 2025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AJ41"/>
  <sheetViews>
    <sheetView showGridLines="0" zoomScale="80" zoomScaleNormal="80" workbookViewId="0">
      <selection activeCell="B20" sqref="B20"/>
    </sheetView>
  </sheetViews>
  <sheetFormatPr baseColWidth="10" defaultColWidth="11.3984375" defaultRowHeight="13.9" x14ac:dyDescent="0.4"/>
  <cols>
    <col min="1" max="1" width="2.73046875" style="9" customWidth="1"/>
    <col min="2" max="2" width="23.265625" style="9" customWidth="1"/>
    <col min="3" max="3" width="12.73046875" style="8" customWidth="1"/>
    <col min="4" max="4" width="12.73046875" style="9" customWidth="1"/>
    <col min="5" max="5" width="12.73046875" style="10" customWidth="1"/>
    <col min="6" max="7" width="6.73046875" style="9" customWidth="1"/>
    <col min="8" max="8" width="10.265625" style="9" customWidth="1"/>
    <col min="9" max="9" width="2.59765625" style="9" bestFit="1" customWidth="1"/>
    <col min="10" max="11" width="6.73046875" style="9" customWidth="1"/>
    <col min="12" max="12" width="10.265625" style="9" customWidth="1"/>
    <col min="13" max="13" width="2.265625" style="9" customWidth="1"/>
    <col min="14" max="15" width="6.73046875" style="9" customWidth="1"/>
    <col min="16" max="16" width="10.265625" style="9" customWidth="1"/>
    <col min="17" max="17" width="2.265625" style="9" customWidth="1"/>
    <col min="18" max="19" width="6.73046875" style="9" customWidth="1"/>
    <col min="20" max="20" width="10.265625" style="9" customWidth="1"/>
    <col min="21" max="21" width="2.265625" style="9" customWidth="1"/>
    <col min="22" max="23" width="6.73046875" style="9" customWidth="1"/>
    <col min="24" max="24" width="10.265625" style="9" customWidth="1"/>
    <col min="25" max="25" width="2.265625" style="9" customWidth="1"/>
    <col min="26" max="27" width="6.73046875" style="9" customWidth="1"/>
    <col min="28" max="28" width="10.265625" style="9" customWidth="1"/>
    <col min="29" max="29" width="2.265625" style="9" customWidth="1"/>
    <col min="30" max="31" width="6.73046875" style="9" customWidth="1"/>
    <col min="32" max="32" width="10.265625" style="9" customWidth="1"/>
    <col min="33" max="33" width="2.265625" style="9" customWidth="1"/>
    <col min="34" max="35" width="6.73046875" style="9" customWidth="1"/>
    <col min="36" max="36" width="10.265625" style="9" customWidth="1"/>
    <col min="37" max="37" width="6.265625" style="9" bestFit="1" customWidth="1"/>
    <col min="38" max="16384" width="11.3984375" style="9"/>
  </cols>
  <sheetData>
    <row r="1" spans="2:36" ht="18.95" customHeight="1" x14ac:dyDescent="0.5">
      <c r="B1" s="33" t="str">
        <f>B!$B$1</f>
        <v xml:space="preserve">MARZO </v>
      </c>
      <c r="C1" s="34" t="s">
        <v>0</v>
      </c>
      <c r="D1" s="35" t="s">
        <v>19</v>
      </c>
      <c r="E1" s="36" t="s">
        <v>264</v>
      </c>
      <c r="F1" s="37"/>
      <c r="G1" s="173"/>
      <c r="H1" s="173"/>
      <c r="I1" s="173"/>
      <c r="J1" s="173"/>
    </row>
    <row r="2" spans="2:36" ht="18.95" customHeight="1" x14ac:dyDescent="0.5">
      <c r="B2" s="33" t="s">
        <v>12</v>
      </c>
      <c r="C2" s="31" t="s">
        <v>9</v>
      </c>
      <c r="D2" s="31">
        <v>101</v>
      </c>
      <c r="E2" s="180">
        <f>SUM('Cuota-Pago=Saldo'!AN126)</f>
        <v>-391.51347861054398</v>
      </c>
      <c r="F2" s="33"/>
      <c r="G2" s="173"/>
      <c r="H2" s="173"/>
      <c r="I2" s="173"/>
      <c r="J2" s="173"/>
    </row>
    <row r="3" spans="2:36" s="8" customFormat="1" ht="18.95" customHeight="1" x14ac:dyDescent="0.5">
      <c r="C3" s="31" t="s">
        <v>9</v>
      </c>
      <c r="D3" s="31">
        <v>102</v>
      </c>
      <c r="E3" s="180">
        <f>SUM('Cuota-Pago=Saldo'!AN127)</f>
        <v>-272.06740223888119</v>
      </c>
      <c r="F3" s="33"/>
      <c r="G3" s="173"/>
      <c r="H3" s="173"/>
      <c r="I3" s="173"/>
      <c r="J3" s="173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2:36" s="8" customFormat="1" ht="18.95" customHeight="1" x14ac:dyDescent="0.5">
      <c r="C4" s="31" t="s">
        <v>9</v>
      </c>
      <c r="D4" s="31">
        <v>103</v>
      </c>
      <c r="E4" s="180">
        <f>SUM('Cuota-Pago=Saldo'!AN128)</f>
        <v>-885.46407782214874</v>
      </c>
      <c r="F4" s="33"/>
      <c r="G4" s="173"/>
      <c r="H4" s="173"/>
      <c r="I4" s="173"/>
      <c r="J4" s="173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2:36" s="8" customFormat="1" ht="18.95" customHeight="1" x14ac:dyDescent="0.5">
      <c r="C5" s="31" t="s">
        <v>9</v>
      </c>
      <c r="D5" s="31">
        <v>104</v>
      </c>
      <c r="E5" s="180">
        <f>SUM('Cuota-Pago=Saldo'!AN129)</f>
        <v>43.745156319831381</v>
      </c>
      <c r="F5" s="33"/>
      <c r="G5" s="173"/>
      <c r="H5" s="173"/>
      <c r="I5" s="173"/>
      <c r="J5" s="173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2:36" s="8" customFormat="1" ht="18.95" customHeight="1" x14ac:dyDescent="0.5">
      <c r="C6" s="31" t="s">
        <v>9</v>
      </c>
      <c r="D6" s="31">
        <v>201</v>
      </c>
      <c r="E6" s="180">
        <f>SUM('Cuota-Pago=Saldo'!AN130)</f>
        <v>-370.91400349071671</v>
      </c>
      <c r="F6" s="33"/>
      <c r="G6" s="173"/>
      <c r="H6" s="173"/>
      <c r="I6" s="173"/>
      <c r="J6" s="173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2:36" s="8" customFormat="1" ht="18.95" customHeight="1" x14ac:dyDescent="0.5">
      <c r="C7" s="31" t="s">
        <v>9</v>
      </c>
      <c r="D7" s="31">
        <v>202</v>
      </c>
      <c r="E7" s="180">
        <f>SUM('Cuota-Pago=Saldo'!AN131)</f>
        <v>-379.74180042666558</v>
      </c>
      <c r="F7" s="33"/>
      <c r="G7" s="302" t="s">
        <v>320</v>
      </c>
      <c r="H7" s="302"/>
      <c r="I7" s="201">
        <v>5</v>
      </c>
      <c r="J7" s="173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2:36" s="8" customFormat="1" ht="18.95" customHeight="1" x14ac:dyDescent="0.5">
      <c r="C8" s="31" t="s">
        <v>9</v>
      </c>
      <c r="D8" s="31">
        <v>203</v>
      </c>
      <c r="E8" s="180">
        <f>SUM('Cuota-Pago=Saldo'!AN132)</f>
        <v>-598.44051619892286</v>
      </c>
      <c r="F8" s="33"/>
      <c r="G8" s="168"/>
      <c r="H8" s="168"/>
      <c r="I8" s="201">
        <v>15</v>
      </c>
      <c r="J8" s="173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2:36" s="8" customFormat="1" ht="18.95" customHeight="1" x14ac:dyDescent="0.5">
      <c r="C9" s="31" t="s">
        <v>9</v>
      </c>
      <c r="D9" s="31">
        <v>204</v>
      </c>
      <c r="E9" s="180">
        <f>SUM('Cuota-Pago=Saldo'!AN133)</f>
        <v>-406.2286175016223</v>
      </c>
      <c r="F9" s="33"/>
      <c r="G9" s="168"/>
      <c r="H9" s="168"/>
      <c r="I9" s="201">
        <v>20</v>
      </c>
      <c r="J9" s="173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2:36" s="8" customFormat="1" ht="18.95" customHeight="1" x14ac:dyDescent="0.5">
      <c r="C10" s="31" t="s">
        <v>9</v>
      </c>
      <c r="D10" s="31">
        <v>301</v>
      </c>
      <c r="E10" s="180">
        <f>SUM('Cuota-Pago=Saldo'!AN134)</f>
        <v>-798.71481507674275</v>
      </c>
      <c r="F10" s="33"/>
      <c r="G10" s="173"/>
      <c r="H10" s="173"/>
      <c r="I10" s="173"/>
      <c r="J10" s="173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2:36" s="8" customFormat="1" ht="18.95" customHeight="1" x14ac:dyDescent="0.4">
      <c r="C11" s="31" t="s">
        <v>9</v>
      </c>
      <c r="D11" s="31">
        <v>302</v>
      </c>
      <c r="E11" s="180">
        <f>SUM('Cuota-Pago=Saldo'!AN135)</f>
        <v>-4.4914660135191298E-3</v>
      </c>
      <c r="G11" s="173"/>
      <c r="H11" s="173"/>
      <c r="I11" s="173"/>
      <c r="J11" s="173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2:36" s="8" customFormat="1" ht="18.95" customHeight="1" x14ac:dyDescent="0.4">
      <c r="C12" s="31" t="s">
        <v>9</v>
      </c>
      <c r="D12" s="31">
        <v>303</v>
      </c>
      <c r="E12" s="180">
        <f>SUM('Cuota-Pago=Saldo'!AN136)</f>
        <v>-395.34747675274929</v>
      </c>
      <c r="G12" s="173"/>
      <c r="H12" s="173"/>
      <c r="I12" s="173"/>
      <c r="J12" s="173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2:36" s="8" customFormat="1" ht="18.95" customHeight="1" x14ac:dyDescent="0.4">
      <c r="C13" s="31" t="s">
        <v>9</v>
      </c>
      <c r="D13" s="31">
        <v>304</v>
      </c>
      <c r="E13" s="180">
        <f>SUM('Cuota-Pago=Saldo'!AN137)</f>
        <v>-395.73863416479082</v>
      </c>
      <c r="G13" s="173"/>
      <c r="H13" s="173"/>
      <c r="I13" s="173"/>
      <c r="J13" s="173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2:36" s="8" customFormat="1" ht="18.95" customHeight="1" x14ac:dyDescent="0.4">
      <c r="C14" s="31" t="s">
        <v>9</v>
      </c>
      <c r="D14" s="31">
        <v>401</v>
      </c>
      <c r="E14" s="180">
        <f>SUM('Cuota-Pago=Saldo'!AN138)</f>
        <v>0.60958718533464662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2:36" s="8" customFormat="1" ht="18.95" customHeight="1" x14ac:dyDescent="0.4">
      <c r="C15" s="31" t="s">
        <v>9</v>
      </c>
      <c r="D15" s="31">
        <v>402</v>
      </c>
      <c r="E15" s="180">
        <f>SUM('Cuota-Pago=Saldo'!AN139)</f>
        <v>-326.0850957826915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2:36" ht="18.95" customHeight="1" x14ac:dyDescent="0.35">
      <c r="C16" s="31" t="s">
        <v>9</v>
      </c>
      <c r="D16" s="32">
        <v>403</v>
      </c>
      <c r="E16" s="180">
        <f>SUM('Cuota-Pago=Saldo'!AN140)</f>
        <v>-1229.3949959277129</v>
      </c>
    </row>
    <row r="17" spans="2:36" s="8" customFormat="1" ht="18.95" customHeight="1" x14ac:dyDescent="0.5">
      <c r="B17" s="181" t="s">
        <v>336</v>
      </c>
      <c r="C17" s="31" t="s">
        <v>9</v>
      </c>
      <c r="D17" s="31">
        <v>404</v>
      </c>
      <c r="E17" s="180">
        <f>SUM('Cuota-Pago=Saldo'!AN141)</f>
        <v>-387.75509942213557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2:36" s="8" customFormat="1" ht="18.95" customHeight="1" x14ac:dyDescent="0.4">
      <c r="B18" s="301" t="s">
        <v>295</v>
      </c>
      <c r="C18" s="31" t="s">
        <v>9</v>
      </c>
      <c r="D18" s="31">
        <v>501</v>
      </c>
      <c r="E18" s="180">
        <f>SUM('Cuota-Pago=Saldo'!AN142)</f>
        <v>-408.77224375963686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2:36" s="8" customFormat="1" ht="18.95" customHeight="1" x14ac:dyDescent="0.4">
      <c r="B19" s="301"/>
      <c r="C19" s="31" t="s">
        <v>9</v>
      </c>
      <c r="D19" s="31">
        <v>502</v>
      </c>
      <c r="E19" s="180">
        <f>SUM('Cuota-Pago=Saldo'!AN143)</f>
        <v>-352.88287299291272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2:36" s="8" customFormat="1" ht="18.95" customHeight="1" x14ac:dyDescent="0.4">
      <c r="B20" s="179">
        <f ca="1">NOW()</f>
        <v>45736.338117708336</v>
      </c>
      <c r="C20" s="31" t="s">
        <v>9</v>
      </c>
      <c r="D20" s="31">
        <v>503</v>
      </c>
      <c r="E20" s="180">
        <f>SUM('Cuota-Pago=Saldo'!AN144)</f>
        <v>-3.6113384769009826E-3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2:36" s="8" customFormat="1" ht="18.95" customHeight="1" x14ac:dyDescent="0.5">
      <c r="B21" s="178">
        <f ca="1">NOW()</f>
        <v>45736.338117708336</v>
      </c>
      <c r="C21" s="31" t="s">
        <v>9</v>
      </c>
      <c r="D21" s="31">
        <v>504</v>
      </c>
      <c r="E21" s="180">
        <f>SUM('Cuota-Pago=Saldo'!AN145)</f>
        <v>-352.98099430261379</v>
      </c>
      <c r="H21" s="33" t="s">
        <v>323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2:36" s="33" customFormat="1" ht="18.95" customHeight="1" x14ac:dyDescent="0.5">
      <c r="B22" s="167" t="s">
        <v>284</v>
      </c>
      <c r="C22" s="38"/>
      <c r="D22" s="38"/>
      <c r="E22" s="38"/>
    </row>
    <row r="23" spans="2:36" s="167" customFormat="1" ht="80.099999999999994" customHeight="1" x14ac:dyDescent="0.5">
      <c r="B23" s="300" t="s">
        <v>317</v>
      </c>
      <c r="C23" s="300"/>
      <c r="D23" s="300"/>
      <c r="E23" s="300"/>
      <c r="F23" s="300"/>
      <c r="G23" s="300"/>
      <c r="H23" s="300"/>
      <c r="I23" s="300"/>
      <c r="J23" s="300"/>
    </row>
    <row r="24" spans="2:36" s="33" customFormat="1" ht="18.95" customHeight="1" x14ac:dyDescent="0.5">
      <c r="C24" s="38"/>
      <c r="D24" s="38"/>
      <c r="E24" s="39"/>
    </row>
    <row r="25" spans="2:36" s="33" customFormat="1" ht="18.95" customHeight="1" x14ac:dyDescent="0.5">
      <c r="B25" s="169" t="s">
        <v>285</v>
      </c>
      <c r="C25" s="170" t="s">
        <v>292</v>
      </c>
      <c r="D25" s="38"/>
      <c r="E25" s="39"/>
    </row>
    <row r="26" spans="2:36" s="33" customFormat="1" ht="18.95" customHeight="1" x14ac:dyDescent="0.5">
      <c r="B26" s="169" t="s">
        <v>286</v>
      </c>
      <c r="C26" s="171" t="s">
        <v>287</v>
      </c>
      <c r="D26" s="38"/>
      <c r="E26" s="39"/>
    </row>
    <row r="27" spans="2:36" s="33" customFormat="1" ht="18.95" customHeight="1" x14ac:dyDescent="0.5">
      <c r="B27" s="169" t="s">
        <v>288</v>
      </c>
      <c r="C27" s="171" t="s">
        <v>291</v>
      </c>
      <c r="D27" s="38"/>
      <c r="E27" s="39"/>
    </row>
    <row r="28" spans="2:36" s="33" customFormat="1" ht="18.95" customHeight="1" x14ac:dyDescent="0.5">
      <c r="B28" s="169" t="s">
        <v>289</v>
      </c>
      <c r="C28" s="170" t="s">
        <v>293</v>
      </c>
      <c r="D28" s="38"/>
      <c r="E28" s="39"/>
    </row>
    <row r="29" spans="2:36" s="33" customFormat="1" ht="18.95" customHeight="1" x14ac:dyDescent="0.5">
      <c r="B29" s="169" t="s">
        <v>290</v>
      </c>
      <c r="C29" s="170" t="s">
        <v>294</v>
      </c>
      <c r="D29" s="38"/>
      <c r="E29" s="39"/>
    </row>
    <row r="31" spans="2:36" ht="18" customHeight="1" x14ac:dyDescent="0.35">
      <c r="B31" s="299" t="s">
        <v>349</v>
      </c>
      <c r="C31" s="299"/>
      <c r="D31" s="299"/>
      <c r="E31" s="299"/>
      <c r="F31" s="299"/>
      <c r="G31" s="299"/>
      <c r="H31" s="299"/>
      <c r="I31" s="98"/>
      <c r="J31" s="98"/>
      <c r="K31" s="91"/>
      <c r="L31" s="91"/>
      <c r="M31" s="91"/>
      <c r="N31" s="91"/>
      <c r="O31" s="91"/>
      <c r="P31" s="91"/>
    </row>
    <row r="32" spans="2:36" ht="18" customHeight="1" x14ac:dyDescent="0.35">
      <c r="B32" s="299"/>
      <c r="C32" s="299"/>
      <c r="D32" s="299"/>
      <c r="E32" s="299"/>
      <c r="F32" s="299"/>
      <c r="G32" s="299"/>
      <c r="H32" s="299"/>
      <c r="I32" s="98"/>
      <c r="J32" s="98"/>
      <c r="K32" s="91"/>
      <c r="L32" s="91"/>
      <c r="M32" s="91"/>
      <c r="N32" s="91"/>
      <c r="O32" s="91"/>
      <c r="P32" s="91"/>
    </row>
    <row r="33" spans="2:16" ht="18" customHeight="1" x14ac:dyDescent="0.35">
      <c r="B33" s="299"/>
      <c r="C33" s="299"/>
      <c r="D33" s="299"/>
      <c r="E33" s="299"/>
      <c r="F33" s="299"/>
      <c r="G33" s="299"/>
      <c r="H33" s="299"/>
      <c r="I33" s="98"/>
      <c r="J33" s="98"/>
      <c r="K33" s="91"/>
      <c r="L33" s="91"/>
      <c r="M33" s="91"/>
      <c r="N33" s="91"/>
      <c r="O33" s="91"/>
      <c r="P33" s="91"/>
    </row>
    <row r="34" spans="2:16" ht="18" customHeight="1" x14ac:dyDescent="0.35">
      <c r="B34" s="299"/>
      <c r="C34" s="299"/>
      <c r="D34" s="299"/>
      <c r="E34" s="299"/>
      <c r="F34" s="299"/>
      <c r="G34" s="299"/>
      <c r="H34" s="299"/>
      <c r="I34" s="98"/>
      <c r="J34" s="98"/>
      <c r="K34" s="91"/>
      <c r="L34" s="91"/>
      <c r="M34" s="91"/>
      <c r="N34" s="91"/>
      <c r="O34" s="91"/>
      <c r="P34" s="91"/>
    </row>
    <row r="35" spans="2:16" ht="18" customHeight="1" x14ac:dyDescent="0.35">
      <c r="B35" s="299"/>
      <c r="C35" s="299"/>
      <c r="D35" s="299"/>
      <c r="E35" s="299"/>
      <c r="F35" s="299"/>
      <c r="G35" s="299"/>
      <c r="H35" s="299"/>
      <c r="I35" s="98"/>
      <c r="J35" s="98"/>
      <c r="K35" s="91"/>
      <c r="L35" s="91"/>
      <c r="M35" s="91"/>
      <c r="N35" s="91"/>
      <c r="O35" s="91"/>
      <c r="P35" s="91"/>
    </row>
    <row r="36" spans="2:16" ht="18" customHeight="1" x14ac:dyDescent="0.35">
      <c r="B36" s="299"/>
      <c r="C36" s="299"/>
      <c r="D36" s="299"/>
      <c r="E36" s="299"/>
      <c r="F36" s="299"/>
      <c r="G36" s="299"/>
      <c r="H36" s="299"/>
      <c r="I36" s="98"/>
      <c r="J36" s="98"/>
      <c r="K36" s="91"/>
      <c r="L36" s="91"/>
      <c r="M36" s="91"/>
      <c r="N36" s="91"/>
      <c r="O36" s="91"/>
      <c r="P36" s="91"/>
    </row>
    <row r="37" spans="2:16" ht="18" customHeight="1" x14ac:dyDescent="0.35">
      <c r="B37" s="299"/>
      <c r="C37" s="299"/>
      <c r="D37" s="299"/>
      <c r="E37" s="299"/>
      <c r="F37" s="299"/>
      <c r="G37" s="299"/>
      <c r="H37" s="299"/>
      <c r="I37" s="98"/>
      <c r="J37" s="98"/>
      <c r="K37" s="91"/>
      <c r="L37" s="91"/>
      <c r="M37" s="91"/>
      <c r="N37" s="91"/>
      <c r="O37" s="91"/>
      <c r="P37" s="91"/>
    </row>
    <row r="38" spans="2:16" ht="18" customHeight="1" x14ac:dyDescent="0.35">
      <c r="B38" s="299"/>
      <c r="C38" s="299"/>
      <c r="D38" s="299"/>
      <c r="E38" s="299"/>
      <c r="F38" s="299"/>
      <c r="G38" s="299"/>
      <c r="H38" s="299"/>
      <c r="I38" s="98"/>
      <c r="J38" s="98"/>
      <c r="K38" s="91"/>
      <c r="L38" s="91"/>
      <c r="M38" s="91"/>
      <c r="N38" s="91"/>
      <c r="O38" s="91"/>
      <c r="P38" s="91"/>
    </row>
    <row r="39" spans="2:16" ht="15" customHeight="1" x14ac:dyDescent="0.35">
      <c r="B39" s="98"/>
      <c r="C39" s="98"/>
      <c r="D39" s="98"/>
      <c r="E39" s="98"/>
      <c r="F39" s="98"/>
      <c r="G39" s="98"/>
      <c r="H39" s="98"/>
      <c r="I39" s="98"/>
      <c r="J39" s="98"/>
      <c r="K39" s="91"/>
      <c r="L39" s="91"/>
      <c r="M39" s="91"/>
      <c r="N39" s="91"/>
      <c r="O39" s="91"/>
      <c r="P39" s="91"/>
    </row>
    <row r="40" spans="2:16" ht="14.25" customHeight="1" x14ac:dyDescent="0.35">
      <c r="B40" s="98"/>
      <c r="C40" s="98"/>
      <c r="D40" s="98"/>
      <c r="E40" s="98"/>
      <c r="F40" s="98"/>
      <c r="G40" s="98"/>
      <c r="H40" s="98"/>
      <c r="I40" s="98"/>
      <c r="J40" s="98"/>
    </row>
    <row r="41" spans="2:16" ht="14.25" customHeight="1" x14ac:dyDescent="0.35">
      <c r="B41" s="98"/>
      <c r="C41" s="98"/>
      <c r="D41" s="98"/>
      <c r="E41" s="98"/>
      <c r="F41" s="98"/>
      <c r="G41" s="98"/>
      <c r="H41" s="98"/>
      <c r="I41" s="98"/>
      <c r="J41" s="98"/>
    </row>
  </sheetData>
  <mergeCells count="4">
    <mergeCell ref="B23:J23"/>
    <mergeCell ref="B31:H38"/>
    <mergeCell ref="B18:B19"/>
    <mergeCell ref="G7:H7"/>
  </mergeCells>
  <conditionalFormatting sqref="E2:E21">
    <cfRule type="cellIs" dxfId="5" priority="1" operator="between">
      <formula>0</formula>
      <formula>-0.9</formula>
    </cfRule>
    <cfRule type="cellIs" dxfId="4" priority="2" operator="lessThan">
      <formula>-1000</formula>
    </cfRule>
  </conditionalFormatting>
  <pageMargins left="0.31496062992125984" right="0.31496062992125984" top="0.94488188976377963" bottom="0.35433070866141736" header="0.31496062992125984" footer="0.31496062992125984"/>
  <pageSetup paperSize="9" scale="95" orientation="portrait" r:id="rId1"/>
  <headerFooter>
    <oddHeader>&amp;C&amp;20&amp;KFF0000CUOTA MANTENIMIENTO - 2025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AJ41"/>
  <sheetViews>
    <sheetView showGridLines="0" zoomScale="80" zoomScaleNormal="80" workbookViewId="0">
      <selection activeCell="B2" sqref="B1:B2"/>
    </sheetView>
  </sheetViews>
  <sheetFormatPr baseColWidth="10" defaultColWidth="11.3984375" defaultRowHeight="13.9" x14ac:dyDescent="0.4"/>
  <cols>
    <col min="1" max="1" width="2.73046875" style="9" customWidth="1"/>
    <col min="2" max="2" width="23.265625" style="9" customWidth="1"/>
    <col min="3" max="3" width="12.73046875" style="8" customWidth="1"/>
    <col min="4" max="4" width="12.73046875" style="9" customWidth="1"/>
    <col min="5" max="5" width="12.73046875" style="10" customWidth="1"/>
    <col min="6" max="7" width="6.73046875" style="9" customWidth="1"/>
    <col min="8" max="8" width="10.265625" style="9" customWidth="1"/>
    <col min="9" max="9" width="2.59765625" style="9" bestFit="1" customWidth="1"/>
    <col min="10" max="11" width="6.73046875" style="9" customWidth="1"/>
    <col min="12" max="12" width="10.265625" style="9" customWidth="1"/>
    <col min="13" max="13" width="2.265625" style="9" customWidth="1"/>
    <col min="14" max="15" width="6.73046875" style="9" customWidth="1"/>
    <col min="16" max="16" width="10.265625" style="9" customWidth="1"/>
    <col min="17" max="17" width="2.265625" style="9" customWidth="1"/>
    <col min="18" max="19" width="6.73046875" style="9" customWidth="1"/>
    <col min="20" max="20" width="10.265625" style="9" customWidth="1"/>
    <col min="21" max="21" width="2.265625" style="9" customWidth="1"/>
    <col min="22" max="23" width="6.73046875" style="9" customWidth="1"/>
    <col min="24" max="24" width="10.265625" style="9" customWidth="1"/>
    <col min="25" max="25" width="2.265625" style="9" customWidth="1"/>
    <col min="26" max="27" width="6.73046875" style="9" customWidth="1"/>
    <col min="28" max="28" width="10.265625" style="9" customWidth="1"/>
    <col min="29" max="29" width="2.265625" style="9" customWidth="1"/>
    <col min="30" max="31" width="6.73046875" style="9" customWidth="1"/>
    <col min="32" max="32" width="10.265625" style="9" customWidth="1"/>
    <col min="33" max="33" width="2.265625" style="9" customWidth="1"/>
    <col min="34" max="35" width="6.73046875" style="9" customWidth="1"/>
    <col min="36" max="36" width="10.265625" style="9" customWidth="1"/>
    <col min="37" max="37" width="6.265625" style="9" bestFit="1" customWidth="1"/>
    <col min="38" max="16384" width="11.3984375" style="9"/>
  </cols>
  <sheetData>
    <row r="1" spans="2:36" s="8" customFormat="1" ht="18.95" customHeight="1" x14ac:dyDescent="0.5">
      <c r="B1" s="33" t="str">
        <f>B!$B$1</f>
        <v xml:space="preserve">MARZO </v>
      </c>
      <c r="C1" s="34" t="s">
        <v>0</v>
      </c>
      <c r="D1" s="35" t="s">
        <v>19</v>
      </c>
      <c r="E1" s="36" t="s">
        <v>264</v>
      </c>
      <c r="F1" s="37"/>
      <c r="G1" s="173"/>
      <c r="H1" s="173"/>
      <c r="I1" s="173"/>
      <c r="J1" s="173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</row>
    <row r="2" spans="2:36" ht="18.95" customHeight="1" x14ac:dyDescent="0.5">
      <c r="B2" s="33" t="s">
        <v>12</v>
      </c>
      <c r="C2" s="31" t="s">
        <v>10</v>
      </c>
      <c r="D2" s="31">
        <v>101</v>
      </c>
      <c r="E2" s="180">
        <f>SUM('Cuota-Pago=Saldo'!AN146)</f>
        <v>-388.81811596632451</v>
      </c>
      <c r="F2" s="33"/>
      <c r="G2" s="173"/>
      <c r="H2" s="173"/>
      <c r="I2" s="173"/>
      <c r="J2" s="173"/>
    </row>
    <row r="3" spans="2:36" s="8" customFormat="1" ht="18.95" customHeight="1" x14ac:dyDescent="0.5">
      <c r="C3" s="31" t="s">
        <v>10</v>
      </c>
      <c r="D3" s="31">
        <v>102</v>
      </c>
      <c r="E3" s="180">
        <f>SUM('Cuota-Pago=Saldo'!AN147)</f>
        <v>8.7760877653806801E-2</v>
      </c>
      <c r="F3" s="33"/>
      <c r="G3" s="173"/>
      <c r="H3" s="173"/>
      <c r="I3" s="173"/>
      <c r="J3" s="173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2:36" s="8" customFormat="1" ht="18.95" customHeight="1" x14ac:dyDescent="0.5">
      <c r="C4" s="31" t="s">
        <v>10</v>
      </c>
      <c r="D4" s="31">
        <v>103</v>
      </c>
      <c r="E4" s="180">
        <f>SUM('Cuota-Pago=Saldo'!AN148)</f>
        <v>-365.54537535202422</v>
      </c>
      <c r="F4" s="33"/>
      <c r="G4" s="173"/>
      <c r="H4" s="173"/>
      <c r="I4" s="173"/>
      <c r="J4" s="173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2:36" s="8" customFormat="1" ht="18.95" customHeight="1" x14ac:dyDescent="0.5">
      <c r="C5" s="31" t="s">
        <v>10</v>
      </c>
      <c r="D5" s="31">
        <v>104</v>
      </c>
      <c r="E5" s="180">
        <f>SUM('Cuota-Pago=Saldo'!AN149)</f>
        <v>-382.13234288130235</v>
      </c>
      <c r="F5" s="33"/>
      <c r="G5" s="173"/>
      <c r="H5" s="173"/>
      <c r="I5" s="173"/>
      <c r="J5" s="173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2:36" s="8" customFormat="1" ht="18.95" customHeight="1" x14ac:dyDescent="0.5">
      <c r="C6" s="31" t="s">
        <v>10</v>
      </c>
      <c r="D6" s="31">
        <v>201</v>
      </c>
      <c r="E6" s="180">
        <f>SUM('Cuota-Pago=Saldo'!AN150)</f>
        <v>-504.31872706369569</v>
      </c>
      <c r="F6" s="33"/>
      <c r="G6" s="173"/>
      <c r="H6" s="173"/>
      <c r="I6" s="173"/>
      <c r="J6" s="173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2:36" s="8" customFormat="1" ht="18.95" customHeight="1" x14ac:dyDescent="0.5">
      <c r="C7" s="31" t="s">
        <v>10</v>
      </c>
      <c r="D7" s="31">
        <v>202</v>
      </c>
      <c r="E7" s="180">
        <f>SUM('Cuota-Pago=Saldo'!AN151)</f>
        <v>-401.22481727992493</v>
      </c>
      <c r="F7" s="33"/>
      <c r="G7" s="302" t="s">
        <v>320</v>
      </c>
      <c r="H7" s="302"/>
      <c r="I7" s="201">
        <v>5</v>
      </c>
      <c r="J7" s="173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2:36" s="8" customFormat="1" ht="18.95" customHeight="1" x14ac:dyDescent="0.5">
      <c r="C8" s="31" t="s">
        <v>10</v>
      </c>
      <c r="D8" s="31">
        <v>203</v>
      </c>
      <c r="E8" s="180">
        <f>SUM('Cuota-Pago=Saldo'!AN152)</f>
        <v>-777.07697156609674</v>
      </c>
      <c r="F8" s="33"/>
      <c r="G8" s="168"/>
      <c r="H8" s="168"/>
      <c r="I8" s="201">
        <v>15</v>
      </c>
      <c r="J8" s="173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pans="2:36" s="8" customFormat="1" ht="18.95" customHeight="1" x14ac:dyDescent="0.5">
      <c r="C9" s="31" t="s">
        <v>10</v>
      </c>
      <c r="D9" s="31">
        <v>204</v>
      </c>
      <c r="E9" s="180">
        <f>SUM('Cuota-Pago=Saldo'!AN153)</f>
        <v>-388.93825978580111</v>
      </c>
      <c r="F9" s="33"/>
      <c r="G9" s="168"/>
      <c r="H9" s="168"/>
      <c r="I9" s="201">
        <v>20</v>
      </c>
      <c r="J9" s="173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2:36" s="8" customFormat="1" ht="18.95" customHeight="1" x14ac:dyDescent="0.5">
      <c r="C10" s="31" t="s">
        <v>10</v>
      </c>
      <c r="D10" s="31">
        <v>301</v>
      </c>
      <c r="E10" s="180">
        <f>SUM('Cuota-Pago=Saldo'!AN154)</f>
        <v>-370.95538325217836</v>
      </c>
      <c r="F10" s="33"/>
      <c r="G10" s="173"/>
      <c r="H10" s="173"/>
      <c r="I10" s="173"/>
      <c r="J10" s="173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2:36" s="8" customFormat="1" ht="18.95" customHeight="1" x14ac:dyDescent="0.4">
      <c r="C11" s="31" t="s">
        <v>10</v>
      </c>
      <c r="D11" s="31">
        <v>302</v>
      </c>
      <c r="E11" s="180">
        <f>SUM('Cuota-Pago=Saldo'!AN155)</f>
        <v>-806.79334190852205</v>
      </c>
      <c r="G11" s="173"/>
      <c r="H11" s="173"/>
      <c r="I11" s="173"/>
      <c r="J11" s="173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2:36" ht="18.95" customHeight="1" x14ac:dyDescent="0.35">
      <c r="C12" s="31" t="s">
        <v>10</v>
      </c>
      <c r="D12" s="31">
        <v>303</v>
      </c>
      <c r="E12" s="180">
        <f>SUM('Cuota-Pago=Saldo'!AN156)</f>
        <v>-345.64655336141334</v>
      </c>
      <c r="G12" s="173"/>
      <c r="H12" s="173"/>
      <c r="I12" s="173"/>
      <c r="J12" s="173"/>
    </row>
    <row r="13" spans="2:36" ht="18.95" customHeight="1" x14ac:dyDescent="0.35">
      <c r="C13" s="31" t="s">
        <v>10</v>
      </c>
      <c r="D13" s="31">
        <v>304</v>
      </c>
      <c r="E13" s="180">
        <f>SUM('Cuota-Pago=Saldo'!AN157)</f>
        <v>-401.951202140634</v>
      </c>
      <c r="G13" s="173"/>
      <c r="H13" s="173"/>
      <c r="I13" s="173"/>
      <c r="J13" s="173"/>
    </row>
    <row r="14" spans="2:36" ht="18.95" customHeight="1" x14ac:dyDescent="0.35">
      <c r="C14" s="31" t="s">
        <v>10</v>
      </c>
      <c r="D14" s="31">
        <v>401</v>
      </c>
      <c r="E14" s="180">
        <f>SUM('Cuota-Pago=Saldo'!AN158)</f>
        <v>-1188.2475712191413</v>
      </c>
    </row>
    <row r="15" spans="2:36" ht="18.95" customHeight="1" x14ac:dyDescent="0.35">
      <c r="C15" s="31" t="s">
        <v>10</v>
      </c>
      <c r="D15" s="31">
        <v>402</v>
      </c>
      <c r="E15" s="180">
        <f>SUM('Cuota-Pago=Saldo'!AN159)</f>
        <v>-378.01149816410214</v>
      </c>
    </row>
    <row r="16" spans="2:36" ht="18.95" customHeight="1" x14ac:dyDescent="0.35">
      <c r="C16" s="31" t="s">
        <v>10</v>
      </c>
      <c r="D16" s="32">
        <v>403</v>
      </c>
      <c r="E16" s="180">
        <f>SUM('Cuota-Pago=Saldo'!AN160)</f>
        <v>-350.13514249524945</v>
      </c>
    </row>
    <row r="17" spans="2:16" ht="18.95" customHeight="1" x14ac:dyDescent="0.5">
      <c r="B17" s="181" t="s">
        <v>336</v>
      </c>
      <c r="C17" s="31" t="s">
        <v>10</v>
      </c>
      <c r="D17" s="31">
        <v>404</v>
      </c>
      <c r="E17" s="180">
        <f>SUM('Cuota-Pago=Saldo'!AN161)</f>
        <v>-1123.612306231089</v>
      </c>
    </row>
    <row r="18" spans="2:16" ht="18.95" customHeight="1" x14ac:dyDescent="0.35">
      <c r="B18" s="301" t="s">
        <v>295</v>
      </c>
      <c r="C18" s="31" t="s">
        <v>10</v>
      </c>
      <c r="D18" s="31">
        <v>501</v>
      </c>
      <c r="E18" s="180">
        <f>SUM('Cuota-Pago=Saldo'!AN162)</f>
        <v>-418.27346704640144</v>
      </c>
    </row>
    <row r="19" spans="2:16" ht="18.95" customHeight="1" x14ac:dyDescent="0.35">
      <c r="B19" s="301"/>
      <c r="C19" s="31" t="s">
        <v>10</v>
      </c>
      <c r="D19" s="31">
        <v>502</v>
      </c>
      <c r="E19" s="180">
        <f>SUM('Cuota-Pago=Saldo'!AN163)</f>
        <v>0.23030821366347709</v>
      </c>
    </row>
    <row r="20" spans="2:16" ht="18.95" customHeight="1" x14ac:dyDescent="0.4">
      <c r="B20" s="179">
        <f ca="1">NOW()</f>
        <v>45736.338117824074</v>
      </c>
      <c r="C20" s="31" t="s">
        <v>10</v>
      </c>
      <c r="D20" s="31">
        <v>503</v>
      </c>
      <c r="E20" s="180">
        <f>SUM('Cuota-Pago=Saldo'!AN164)</f>
        <v>-376.29310593733464</v>
      </c>
    </row>
    <row r="21" spans="2:16" ht="18.95" customHeight="1" x14ac:dyDescent="0.5">
      <c r="B21" s="178">
        <f ca="1">NOW()</f>
        <v>45736.338117824074</v>
      </c>
      <c r="C21" s="31" t="s">
        <v>10</v>
      </c>
      <c r="D21" s="31">
        <v>504</v>
      </c>
      <c r="E21" s="180">
        <f>SUM('Cuota-Pago=Saldo'!AN165)</f>
        <v>-887.80486498057894</v>
      </c>
      <c r="H21" s="172" t="s">
        <v>324</v>
      </c>
    </row>
    <row r="22" spans="2:16" s="33" customFormat="1" ht="18.95" customHeight="1" x14ac:dyDescent="0.5">
      <c r="B22" s="167" t="s">
        <v>284</v>
      </c>
      <c r="C22" s="38"/>
      <c r="D22" s="38"/>
      <c r="E22" s="39"/>
    </row>
    <row r="23" spans="2:16" s="167" customFormat="1" ht="80.099999999999994" customHeight="1" x14ac:dyDescent="0.5">
      <c r="B23" s="300" t="s">
        <v>317</v>
      </c>
      <c r="C23" s="300"/>
      <c r="D23" s="300"/>
      <c r="E23" s="300"/>
      <c r="F23" s="300"/>
      <c r="G23" s="300"/>
      <c r="H23" s="300"/>
      <c r="I23" s="300"/>
      <c r="J23" s="300"/>
    </row>
    <row r="24" spans="2:16" s="33" customFormat="1" ht="18.95" customHeight="1" x14ac:dyDescent="0.5">
      <c r="C24" s="38"/>
      <c r="D24" s="38"/>
      <c r="E24" s="39"/>
    </row>
    <row r="25" spans="2:16" s="33" customFormat="1" ht="18.95" customHeight="1" x14ac:dyDescent="0.5">
      <c r="B25" s="169" t="s">
        <v>285</v>
      </c>
      <c r="C25" s="170" t="s">
        <v>292</v>
      </c>
      <c r="D25" s="38"/>
      <c r="E25" s="39"/>
    </row>
    <row r="26" spans="2:16" s="33" customFormat="1" ht="18.95" customHeight="1" x14ac:dyDescent="0.5">
      <c r="B26" s="169" t="s">
        <v>286</v>
      </c>
      <c r="C26" s="171" t="s">
        <v>287</v>
      </c>
      <c r="D26" s="38"/>
      <c r="E26" s="39"/>
    </row>
    <row r="27" spans="2:16" s="33" customFormat="1" ht="18.95" customHeight="1" x14ac:dyDescent="0.5">
      <c r="B27" s="169" t="s">
        <v>288</v>
      </c>
      <c r="C27" s="171" t="s">
        <v>291</v>
      </c>
      <c r="D27" s="38"/>
      <c r="E27" s="39"/>
    </row>
    <row r="28" spans="2:16" s="33" customFormat="1" ht="18.95" customHeight="1" x14ac:dyDescent="0.5">
      <c r="B28" s="169" t="s">
        <v>289</v>
      </c>
      <c r="C28" s="170" t="s">
        <v>293</v>
      </c>
      <c r="D28" s="38"/>
      <c r="E28" s="39"/>
    </row>
    <row r="29" spans="2:16" s="33" customFormat="1" ht="18.95" customHeight="1" x14ac:dyDescent="0.5">
      <c r="B29" s="169" t="s">
        <v>290</v>
      </c>
      <c r="C29" s="170" t="s">
        <v>294</v>
      </c>
      <c r="D29" s="38"/>
      <c r="E29" s="39"/>
    </row>
    <row r="31" spans="2:16" ht="18" customHeight="1" x14ac:dyDescent="0.35">
      <c r="B31" s="299" t="s">
        <v>350</v>
      </c>
      <c r="C31" s="299"/>
      <c r="D31" s="299"/>
      <c r="E31" s="299"/>
      <c r="F31" s="299"/>
      <c r="G31" s="299"/>
      <c r="H31" s="299"/>
      <c r="I31" s="98"/>
      <c r="J31" s="98"/>
      <c r="K31" s="91"/>
      <c r="L31" s="91"/>
      <c r="M31" s="91"/>
      <c r="N31" s="91"/>
      <c r="O31" s="91"/>
      <c r="P31" s="91"/>
    </row>
    <row r="32" spans="2:16" ht="18" customHeight="1" x14ac:dyDescent="0.35">
      <c r="B32" s="299"/>
      <c r="C32" s="299"/>
      <c r="D32" s="299"/>
      <c r="E32" s="299"/>
      <c r="F32" s="299"/>
      <c r="G32" s="299"/>
      <c r="H32" s="299"/>
      <c r="I32" s="98"/>
      <c r="J32" s="98"/>
      <c r="K32" s="91"/>
      <c r="L32" s="91"/>
      <c r="M32" s="91"/>
      <c r="N32" s="91"/>
      <c r="O32" s="91"/>
      <c r="P32" s="91"/>
    </row>
    <row r="33" spans="2:16" ht="18" customHeight="1" x14ac:dyDescent="0.35">
      <c r="B33" s="299"/>
      <c r="C33" s="299"/>
      <c r="D33" s="299"/>
      <c r="E33" s="299"/>
      <c r="F33" s="299"/>
      <c r="G33" s="299"/>
      <c r="H33" s="299"/>
      <c r="I33" s="98"/>
      <c r="J33" s="98"/>
      <c r="K33" s="91"/>
      <c r="L33" s="91"/>
      <c r="M33" s="91"/>
      <c r="N33" s="91"/>
      <c r="O33" s="91"/>
      <c r="P33" s="91"/>
    </row>
    <row r="34" spans="2:16" ht="18" customHeight="1" x14ac:dyDescent="0.35">
      <c r="B34" s="299"/>
      <c r="C34" s="299"/>
      <c r="D34" s="299"/>
      <c r="E34" s="299"/>
      <c r="F34" s="299"/>
      <c r="G34" s="299"/>
      <c r="H34" s="299"/>
      <c r="I34" s="98"/>
      <c r="J34" s="98"/>
      <c r="K34" s="91"/>
      <c r="L34" s="91"/>
      <c r="M34" s="91"/>
      <c r="N34" s="91"/>
      <c r="O34" s="91"/>
      <c r="P34" s="91"/>
    </row>
    <row r="35" spans="2:16" ht="18" customHeight="1" x14ac:dyDescent="0.35">
      <c r="B35" s="299"/>
      <c r="C35" s="299"/>
      <c r="D35" s="299"/>
      <c r="E35" s="299"/>
      <c r="F35" s="299"/>
      <c r="G35" s="299"/>
      <c r="H35" s="299"/>
      <c r="I35" s="98"/>
      <c r="J35" s="98"/>
      <c r="K35" s="91"/>
      <c r="L35" s="91"/>
      <c r="M35" s="91"/>
      <c r="N35" s="91"/>
      <c r="O35" s="91"/>
      <c r="P35" s="91"/>
    </row>
    <row r="36" spans="2:16" ht="18" customHeight="1" x14ac:dyDescent="0.35">
      <c r="B36" s="299"/>
      <c r="C36" s="299"/>
      <c r="D36" s="299"/>
      <c r="E36" s="299"/>
      <c r="F36" s="299"/>
      <c r="G36" s="299"/>
      <c r="H36" s="299"/>
      <c r="I36" s="98"/>
      <c r="J36" s="98"/>
      <c r="K36" s="91"/>
      <c r="L36" s="91"/>
      <c r="M36" s="91"/>
      <c r="N36" s="91"/>
      <c r="O36" s="91"/>
      <c r="P36" s="91"/>
    </row>
    <row r="37" spans="2:16" ht="18" customHeight="1" x14ac:dyDescent="0.35">
      <c r="B37" s="299"/>
      <c r="C37" s="299"/>
      <c r="D37" s="299"/>
      <c r="E37" s="299"/>
      <c r="F37" s="299"/>
      <c r="G37" s="299"/>
      <c r="H37" s="299"/>
      <c r="I37" s="98"/>
      <c r="J37" s="98"/>
      <c r="K37" s="91"/>
      <c r="L37" s="91"/>
      <c r="M37" s="91"/>
      <c r="N37" s="91"/>
      <c r="O37" s="91"/>
      <c r="P37" s="91"/>
    </row>
    <row r="38" spans="2:16" ht="18" customHeight="1" x14ac:dyDescent="0.35">
      <c r="B38" s="299"/>
      <c r="C38" s="299"/>
      <c r="D38" s="299"/>
      <c r="E38" s="299"/>
      <c r="F38" s="299"/>
      <c r="G38" s="299"/>
      <c r="H38" s="299"/>
      <c r="I38" s="98"/>
      <c r="J38" s="98"/>
      <c r="K38" s="91"/>
      <c r="L38" s="91"/>
      <c r="M38" s="91"/>
      <c r="N38" s="91"/>
      <c r="O38" s="91"/>
      <c r="P38" s="91"/>
    </row>
    <row r="39" spans="2:16" ht="15" customHeight="1" x14ac:dyDescent="0.35">
      <c r="B39" s="98"/>
      <c r="C39" s="98"/>
      <c r="D39" s="98"/>
      <c r="E39" s="98"/>
      <c r="F39" s="98"/>
      <c r="G39" s="98"/>
      <c r="H39" s="98"/>
      <c r="I39" s="98"/>
      <c r="J39" s="98"/>
      <c r="K39" s="91"/>
      <c r="L39" s="91"/>
      <c r="M39" s="91"/>
      <c r="N39" s="91"/>
      <c r="O39" s="91"/>
      <c r="P39" s="91"/>
    </row>
    <row r="40" spans="2:16" ht="14.25" customHeight="1" x14ac:dyDescent="0.35">
      <c r="B40" s="98"/>
      <c r="C40" s="98"/>
      <c r="D40" s="98"/>
      <c r="E40" s="98"/>
      <c r="F40" s="98"/>
      <c r="G40" s="98"/>
      <c r="H40" s="98"/>
      <c r="I40" s="98"/>
      <c r="J40" s="98"/>
    </row>
    <row r="41" spans="2:16" ht="14.25" customHeight="1" x14ac:dyDescent="0.35">
      <c r="B41" s="98"/>
      <c r="C41" s="98"/>
      <c r="D41" s="98"/>
      <c r="E41" s="98"/>
      <c r="F41" s="98"/>
      <c r="G41" s="98"/>
      <c r="H41" s="98"/>
      <c r="I41" s="98"/>
      <c r="J41" s="98"/>
    </row>
  </sheetData>
  <mergeCells count="4">
    <mergeCell ref="B23:J23"/>
    <mergeCell ref="B31:H38"/>
    <mergeCell ref="B18:B19"/>
    <mergeCell ref="G7:H7"/>
  </mergeCells>
  <conditionalFormatting sqref="E2:E21">
    <cfRule type="cellIs" dxfId="3" priority="1" operator="between">
      <formula>0</formula>
      <formula>-0.9</formula>
    </cfRule>
    <cfRule type="cellIs" dxfId="2" priority="2" operator="lessThan">
      <formula>-1000</formula>
    </cfRule>
  </conditionalFormatting>
  <pageMargins left="0.31496062992125984" right="0.31496062992125984" top="0.94488188976377963" bottom="0.35433070866141736" header="0.31496062992125984" footer="0.31496062992125984"/>
  <pageSetup paperSize="9" scale="95" orientation="portrait" verticalDpi="360" r:id="rId1"/>
  <headerFooter>
    <oddHeader>&amp;C&amp;20&amp;KFF0000CUOTA MANTENIMIENTO - 2025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P41"/>
  <sheetViews>
    <sheetView showGridLines="0" zoomScale="80" zoomScaleNormal="80" workbookViewId="0">
      <selection activeCell="M8" sqref="M8"/>
    </sheetView>
  </sheetViews>
  <sheetFormatPr baseColWidth="10" defaultColWidth="11.3984375" defaultRowHeight="13.9" x14ac:dyDescent="0.4"/>
  <cols>
    <col min="1" max="1" width="2.73046875" style="9" customWidth="1"/>
    <col min="2" max="2" width="23.265625" style="9" customWidth="1"/>
    <col min="3" max="3" width="12.73046875" style="8" customWidth="1"/>
    <col min="4" max="4" width="12.73046875" style="9" customWidth="1"/>
    <col min="5" max="5" width="12.73046875" style="10" customWidth="1"/>
    <col min="6" max="7" width="6.73046875" style="9" customWidth="1"/>
    <col min="8" max="8" width="10.265625" style="9" customWidth="1"/>
    <col min="9" max="9" width="2.59765625" style="9" bestFit="1" customWidth="1"/>
    <col min="10" max="11" width="6.73046875" style="9" customWidth="1"/>
    <col min="12" max="12" width="10.265625" style="9" customWidth="1"/>
    <col min="13" max="13" width="2.265625" style="9" customWidth="1"/>
    <col min="14" max="15" width="6.73046875" style="9" customWidth="1"/>
    <col min="16" max="16" width="10.265625" style="9" customWidth="1"/>
    <col min="17" max="17" width="2.265625" style="9" customWidth="1"/>
    <col min="18" max="19" width="6.73046875" style="9" customWidth="1"/>
    <col min="20" max="20" width="10.265625" style="9" customWidth="1"/>
    <col min="21" max="21" width="2.265625" style="9" customWidth="1"/>
    <col min="22" max="23" width="6.73046875" style="9" customWidth="1"/>
    <col min="24" max="24" width="10.265625" style="9" customWidth="1"/>
    <col min="25" max="25" width="2.265625" style="9" customWidth="1"/>
    <col min="26" max="27" width="6.73046875" style="9" customWidth="1"/>
    <col min="28" max="28" width="10.265625" style="9" customWidth="1"/>
    <col min="29" max="29" width="2.265625" style="9" customWidth="1"/>
    <col min="30" max="31" width="6.73046875" style="9" customWidth="1"/>
    <col min="32" max="32" width="10.265625" style="9" customWidth="1"/>
    <col min="33" max="33" width="2.265625" style="9" customWidth="1"/>
    <col min="34" max="35" width="6.73046875" style="9" customWidth="1"/>
    <col min="36" max="36" width="10.265625" style="9" customWidth="1"/>
    <col min="37" max="37" width="6.265625" style="9" bestFit="1" customWidth="1"/>
    <col min="38" max="16384" width="11.3984375" style="9"/>
  </cols>
  <sheetData>
    <row r="1" spans="2:10" ht="18.95" customHeight="1" x14ac:dyDescent="0.5">
      <c r="B1" s="33" t="str">
        <f>B!$B$1</f>
        <v xml:space="preserve">MARZO </v>
      </c>
      <c r="C1" s="34" t="s">
        <v>0</v>
      </c>
      <c r="D1" s="35" t="s">
        <v>19</v>
      </c>
      <c r="E1" s="36" t="s">
        <v>264</v>
      </c>
      <c r="F1" s="37"/>
      <c r="G1" s="173"/>
      <c r="H1" s="173"/>
      <c r="I1" s="173"/>
      <c r="J1" s="173"/>
    </row>
    <row r="2" spans="2:10" ht="18.95" customHeight="1" x14ac:dyDescent="0.5">
      <c r="B2" s="33" t="s">
        <v>12</v>
      </c>
      <c r="C2" s="31" t="s">
        <v>11</v>
      </c>
      <c r="D2" s="31">
        <v>101</v>
      </c>
      <c r="E2" s="180">
        <f>SUM('Cuota-Pago=Saldo'!AN166)</f>
        <v>-431.6869165269116</v>
      </c>
      <c r="F2" s="33"/>
      <c r="G2" s="173"/>
      <c r="H2" s="173"/>
      <c r="I2" s="173"/>
      <c r="J2" s="173"/>
    </row>
    <row r="3" spans="2:10" ht="18.95" customHeight="1" x14ac:dyDescent="0.5">
      <c r="C3" s="31" t="s">
        <v>11</v>
      </c>
      <c r="D3" s="31">
        <v>102</v>
      </c>
      <c r="E3" s="180">
        <f>SUM('Cuota-Pago=Saldo'!AN167)</f>
        <v>-473.58416257280271</v>
      </c>
      <c r="F3" s="33"/>
      <c r="G3" s="173"/>
      <c r="H3" s="173"/>
      <c r="I3" s="173"/>
      <c r="J3" s="173"/>
    </row>
    <row r="4" spans="2:10" ht="18.95" customHeight="1" x14ac:dyDescent="0.5">
      <c r="C4" s="31" t="s">
        <v>11</v>
      </c>
      <c r="D4" s="31">
        <v>103</v>
      </c>
      <c r="E4" s="180">
        <f>SUM('Cuota-Pago=Saldo'!AN168)</f>
        <v>-348.61386883526802</v>
      </c>
      <c r="F4" s="33"/>
      <c r="G4" s="173"/>
      <c r="H4" s="173"/>
      <c r="I4" s="173"/>
      <c r="J4" s="173"/>
    </row>
    <row r="5" spans="2:10" ht="18.95" customHeight="1" x14ac:dyDescent="0.5">
      <c r="C5" s="31" t="s">
        <v>11</v>
      </c>
      <c r="D5" s="31">
        <v>104</v>
      </c>
      <c r="E5" s="180">
        <f>SUM('Cuota-Pago=Saldo'!AN169)</f>
        <v>-1577.1012149339281</v>
      </c>
      <c r="F5" s="33"/>
      <c r="G5" s="173"/>
      <c r="H5" s="173"/>
      <c r="I5" s="173"/>
      <c r="J5" s="173"/>
    </row>
    <row r="6" spans="2:10" ht="18.95" customHeight="1" x14ac:dyDescent="0.5">
      <c r="C6" s="31" t="s">
        <v>11</v>
      </c>
      <c r="D6" s="31">
        <v>201</v>
      </c>
      <c r="E6" s="180">
        <f>SUM('Cuota-Pago=Saldo'!AN170)</f>
        <v>-369.57023762359881</v>
      </c>
      <c r="F6" s="33"/>
      <c r="G6" s="173"/>
      <c r="H6" s="173"/>
      <c r="I6" s="173"/>
      <c r="J6" s="173"/>
    </row>
    <row r="7" spans="2:10" ht="18.95" customHeight="1" x14ac:dyDescent="0.5">
      <c r="C7" s="31" t="s">
        <v>11</v>
      </c>
      <c r="D7" s="31">
        <v>202</v>
      </c>
      <c r="E7" s="180">
        <f>SUM('Cuota-Pago=Saldo'!AN171)</f>
        <v>-3404.2245283438933</v>
      </c>
      <c r="F7" s="33"/>
      <c r="G7" s="302" t="s">
        <v>320</v>
      </c>
      <c r="H7" s="302"/>
      <c r="I7" s="201">
        <v>5</v>
      </c>
      <c r="J7" s="173"/>
    </row>
    <row r="8" spans="2:10" ht="18.95" customHeight="1" x14ac:dyDescent="0.5">
      <c r="C8" s="31" t="s">
        <v>11</v>
      </c>
      <c r="D8" s="31">
        <v>203</v>
      </c>
      <c r="E8" s="180">
        <f>SUM('Cuota-Pago=Saldo'!AN172)</f>
        <v>-780.1954882463026</v>
      </c>
      <c r="F8" s="33"/>
      <c r="G8" s="168"/>
      <c r="H8" s="168"/>
      <c r="I8" s="201">
        <v>15</v>
      </c>
      <c r="J8" s="173"/>
    </row>
    <row r="9" spans="2:10" ht="18.95" customHeight="1" x14ac:dyDescent="0.5">
      <c r="C9" s="31" t="s">
        <v>11</v>
      </c>
      <c r="D9" s="31">
        <v>204</v>
      </c>
      <c r="E9" s="180">
        <f>SUM('Cuota-Pago=Saldo'!AN173)</f>
        <v>-375.4629650506933</v>
      </c>
      <c r="F9" s="33"/>
      <c r="G9" s="168"/>
      <c r="H9" s="168"/>
      <c r="I9" s="201">
        <v>20</v>
      </c>
      <c r="J9" s="173"/>
    </row>
    <row r="10" spans="2:10" ht="18.95" customHeight="1" x14ac:dyDescent="0.5">
      <c r="C10" s="31" t="s">
        <v>11</v>
      </c>
      <c r="D10" s="31">
        <v>301</v>
      </c>
      <c r="E10" s="180">
        <f>SUM('Cuota-Pago=Saldo'!AN174)</f>
        <v>-2.6298683201275708E-3</v>
      </c>
      <c r="F10" s="33"/>
      <c r="G10" s="173"/>
      <c r="H10" s="173"/>
      <c r="I10" s="173"/>
      <c r="J10" s="173"/>
    </row>
    <row r="11" spans="2:10" ht="18.95" customHeight="1" x14ac:dyDescent="0.35">
      <c r="C11" s="31" t="s">
        <v>11</v>
      </c>
      <c r="D11" s="31">
        <v>302</v>
      </c>
      <c r="E11" s="180">
        <f>SUM('Cuota-Pago=Saldo'!AN175)</f>
        <v>-2850.5074709776909</v>
      </c>
      <c r="G11" s="173"/>
      <c r="H11" s="173"/>
      <c r="I11" s="173"/>
      <c r="J11" s="173"/>
    </row>
    <row r="12" spans="2:10" ht="18.95" customHeight="1" x14ac:dyDescent="0.35">
      <c r="C12" s="31" t="s">
        <v>11</v>
      </c>
      <c r="D12" s="31">
        <v>303</v>
      </c>
      <c r="E12" s="180">
        <f>SUM('Cuota-Pago=Saldo'!AN176)</f>
        <v>3.5982569643806528E-3</v>
      </c>
      <c r="G12" s="173"/>
      <c r="H12" s="173"/>
      <c r="I12" s="173"/>
      <c r="J12" s="173"/>
    </row>
    <row r="13" spans="2:10" ht="18.95" customHeight="1" x14ac:dyDescent="0.35">
      <c r="C13" s="31" t="s">
        <v>11</v>
      </c>
      <c r="D13" s="31">
        <v>304</v>
      </c>
      <c r="E13" s="180">
        <f>SUM('Cuota-Pago=Saldo'!AN177)</f>
        <v>-400.53889102763247</v>
      </c>
      <c r="G13" s="173"/>
      <c r="H13" s="173"/>
      <c r="I13" s="173"/>
      <c r="J13" s="173"/>
    </row>
    <row r="14" spans="2:10" ht="18.95" customHeight="1" x14ac:dyDescent="0.35">
      <c r="C14" s="31" t="s">
        <v>11</v>
      </c>
      <c r="D14" s="31">
        <v>401</v>
      </c>
      <c r="E14" s="180">
        <f>SUM('Cuota-Pago=Saldo'!AN178)</f>
        <v>-337.82103781119025</v>
      </c>
    </row>
    <row r="15" spans="2:10" ht="18.95" customHeight="1" x14ac:dyDescent="0.35">
      <c r="C15" s="31" t="s">
        <v>11</v>
      </c>
      <c r="D15" s="31">
        <v>402</v>
      </c>
      <c r="E15" s="180">
        <f>SUM('Cuota-Pago=Saldo'!AN179)</f>
        <v>-719.50126267841938</v>
      </c>
    </row>
    <row r="16" spans="2:10" ht="18.95" customHeight="1" x14ac:dyDescent="0.35">
      <c r="C16" s="31" t="s">
        <v>11</v>
      </c>
      <c r="D16" s="32">
        <v>403</v>
      </c>
      <c r="E16" s="180">
        <f>SUM('Cuota-Pago=Saldo'!AN180)</f>
        <v>-391.39094771661689</v>
      </c>
    </row>
    <row r="17" spans="2:16" ht="18.95" customHeight="1" x14ac:dyDescent="0.5">
      <c r="B17" s="181" t="s">
        <v>336</v>
      </c>
      <c r="C17" s="31" t="s">
        <v>11</v>
      </c>
      <c r="D17" s="31">
        <v>404</v>
      </c>
      <c r="E17" s="180">
        <f>SUM('Cuota-Pago=Saldo'!AN181)</f>
        <v>-1032.1273499345266</v>
      </c>
    </row>
    <row r="18" spans="2:16" ht="18.95" customHeight="1" x14ac:dyDescent="0.35">
      <c r="B18" s="301" t="s">
        <v>295</v>
      </c>
      <c r="C18" s="31" t="s">
        <v>11</v>
      </c>
      <c r="D18" s="31">
        <v>501</v>
      </c>
      <c r="E18" s="180">
        <f>SUM('Cuota-Pago=Saldo'!AN182)</f>
        <v>-3052.6613447717218</v>
      </c>
    </row>
    <row r="19" spans="2:16" ht="18.95" customHeight="1" x14ac:dyDescent="0.35">
      <c r="B19" s="301"/>
      <c r="C19" s="31" t="s">
        <v>11</v>
      </c>
      <c r="D19" s="31">
        <v>502</v>
      </c>
      <c r="E19" s="180">
        <f>SUM('Cuota-Pago=Saldo'!AN183)</f>
        <v>-773.92206393731794</v>
      </c>
    </row>
    <row r="20" spans="2:16" ht="18.95" customHeight="1" x14ac:dyDescent="0.4">
      <c r="B20" s="179">
        <f ca="1">NOW()</f>
        <v>45736.338117824074</v>
      </c>
      <c r="C20" s="31" t="s">
        <v>11</v>
      </c>
      <c r="D20" s="31">
        <v>503</v>
      </c>
      <c r="E20" s="180">
        <f>SUM('Cuota-Pago=Saldo'!AN184)</f>
        <v>-406.37893157011979</v>
      </c>
    </row>
    <row r="21" spans="2:16" ht="18.75" customHeight="1" x14ac:dyDescent="0.5">
      <c r="B21" s="178">
        <f ca="1">NOW()</f>
        <v>45736.338117824074</v>
      </c>
      <c r="C21" s="31" t="s">
        <v>11</v>
      </c>
      <c r="D21" s="31">
        <v>504</v>
      </c>
      <c r="E21" s="180">
        <f>SUM('Cuota-Pago=Saldo'!AN185)</f>
        <v>-1264.2896576651756</v>
      </c>
      <c r="H21" s="33" t="s">
        <v>323</v>
      </c>
      <c r="M21" s="177"/>
      <c r="N21" s="177"/>
      <c r="O21" s="177"/>
    </row>
    <row r="22" spans="2:16" s="33" customFormat="1" ht="18.95" customHeight="1" x14ac:dyDescent="0.5">
      <c r="B22" s="167" t="s">
        <v>284</v>
      </c>
      <c r="C22" s="38"/>
      <c r="D22" s="38"/>
      <c r="E22" s="39"/>
    </row>
    <row r="23" spans="2:16" s="167" customFormat="1" ht="80.099999999999994" customHeight="1" x14ac:dyDescent="0.5">
      <c r="B23" s="300" t="s">
        <v>317</v>
      </c>
      <c r="C23" s="300"/>
      <c r="D23" s="300"/>
      <c r="E23" s="300"/>
      <c r="F23" s="300"/>
      <c r="G23" s="300"/>
      <c r="H23" s="300"/>
      <c r="I23" s="300"/>
      <c r="J23" s="300"/>
    </row>
    <row r="24" spans="2:16" s="33" customFormat="1" ht="17.649999999999999" x14ac:dyDescent="0.5">
      <c r="C24" s="38"/>
      <c r="D24" s="38"/>
      <c r="E24" s="39"/>
    </row>
    <row r="25" spans="2:16" s="33" customFormat="1" ht="18.95" customHeight="1" x14ac:dyDescent="0.5">
      <c r="B25" s="169" t="s">
        <v>285</v>
      </c>
      <c r="C25" s="170" t="s">
        <v>292</v>
      </c>
      <c r="D25" s="38"/>
      <c r="E25" s="39"/>
    </row>
    <row r="26" spans="2:16" s="33" customFormat="1" ht="18.95" customHeight="1" x14ac:dyDescent="0.5">
      <c r="B26" s="169" t="s">
        <v>286</v>
      </c>
      <c r="C26" s="171" t="s">
        <v>287</v>
      </c>
      <c r="D26" s="38"/>
      <c r="E26" s="39"/>
    </row>
    <row r="27" spans="2:16" s="33" customFormat="1" ht="18.95" customHeight="1" x14ac:dyDescent="0.5">
      <c r="B27" s="169" t="s">
        <v>288</v>
      </c>
      <c r="C27" s="171" t="s">
        <v>291</v>
      </c>
      <c r="D27" s="38"/>
      <c r="E27" s="39"/>
    </row>
    <row r="28" spans="2:16" s="33" customFormat="1" ht="18.95" customHeight="1" x14ac:dyDescent="0.5">
      <c r="B28" s="169" t="s">
        <v>289</v>
      </c>
      <c r="C28" s="170" t="s">
        <v>293</v>
      </c>
      <c r="D28" s="38"/>
      <c r="E28" s="39"/>
    </row>
    <row r="29" spans="2:16" s="33" customFormat="1" ht="18.95" customHeight="1" x14ac:dyDescent="0.5">
      <c r="B29" s="169" t="s">
        <v>290</v>
      </c>
      <c r="C29" s="170" t="s">
        <v>294</v>
      </c>
      <c r="D29" s="38"/>
      <c r="E29" s="39"/>
    </row>
    <row r="31" spans="2:16" ht="18" customHeight="1" x14ac:dyDescent="0.35">
      <c r="B31" s="299" t="s">
        <v>349</v>
      </c>
      <c r="C31" s="299"/>
      <c r="D31" s="299"/>
      <c r="E31" s="299"/>
      <c r="F31" s="299"/>
      <c r="G31" s="299"/>
      <c r="H31" s="299"/>
      <c r="I31" s="98"/>
      <c r="J31" s="98"/>
      <c r="K31" s="91"/>
      <c r="L31" s="91"/>
      <c r="M31" s="91"/>
      <c r="N31" s="91"/>
      <c r="O31" s="91"/>
      <c r="P31" s="91"/>
    </row>
    <row r="32" spans="2:16" ht="17.25" customHeight="1" x14ac:dyDescent="0.35">
      <c r="B32" s="299"/>
      <c r="C32" s="299"/>
      <c r="D32" s="299"/>
      <c r="E32" s="299"/>
      <c r="F32" s="299"/>
      <c r="G32" s="299"/>
      <c r="H32" s="299"/>
      <c r="I32" s="98"/>
      <c r="J32" s="98"/>
      <c r="K32" s="91"/>
      <c r="L32" s="91"/>
      <c r="M32" s="91"/>
      <c r="N32" s="91"/>
      <c r="O32" s="91"/>
      <c r="P32" s="91"/>
    </row>
    <row r="33" spans="2:16" ht="18" customHeight="1" x14ac:dyDescent="0.35">
      <c r="B33" s="299"/>
      <c r="C33" s="299"/>
      <c r="D33" s="299"/>
      <c r="E33" s="299"/>
      <c r="F33" s="299"/>
      <c r="G33" s="299"/>
      <c r="H33" s="299"/>
      <c r="I33" s="98"/>
      <c r="J33" s="98"/>
      <c r="K33" s="91"/>
      <c r="L33" s="91"/>
      <c r="M33" s="91"/>
      <c r="N33" s="91"/>
      <c r="O33" s="91"/>
      <c r="P33" s="91"/>
    </row>
    <row r="34" spans="2:16" ht="18" customHeight="1" x14ac:dyDescent="0.35">
      <c r="B34" s="299"/>
      <c r="C34" s="299"/>
      <c r="D34" s="299"/>
      <c r="E34" s="299"/>
      <c r="F34" s="299"/>
      <c r="G34" s="299"/>
      <c r="H34" s="299"/>
      <c r="I34" s="98"/>
      <c r="J34" s="98"/>
      <c r="K34" s="91"/>
      <c r="L34" s="91"/>
      <c r="M34" s="91"/>
      <c r="N34" s="91"/>
      <c r="O34" s="91"/>
      <c r="P34" s="91"/>
    </row>
    <row r="35" spans="2:16" ht="18" customHeight="1" x14ac:dyDescent="0.35">
      <c r="B35" s="299"/>
      <c r="C35" s="299"/>
      <c r="D35" s="299"/>
      <c r="E35" s="299"/>
      <c r="F35" s="299"/>
      <c r="G35" s="299"/>
      <c r="H35" s="299"/>
      <c r="I35" s="98"/>
      <c r="J35" s="98"/>
      <c r="K35" s="91"/>
      <c r="L35" s="91"/>
      <c r="M35" s="91"/>
      <c r="N35" s="91"/>
      <c r="O35" s="91"/>
      <c r="P35" s="91"/>
    </row>
    <row r="36" spans="2:16" ht="18" customHeight="1" x14ac:dyDescent="0.35">
      <c r="B36" s="299"/>
      <c r="C36" s="299"/>
      <c r="D36" s="299"/>
      <c r="E36" s="299"/>
      <c r="F36" s="299"/>
      <c r="G36" s="299"/>
      <c r="H36" s="299"/>
      <c r="I36" s="98"/>
      <c r="J36" s="98"/>
      <c r="K36" s="91"/>
      <c r="L36" s="91"/>
      <c r="M36" s="91"/>
      <c r="N36" s="91"/>
      <c r="O36" s="91"/>
      <c r="P36" s="91"/>
    </row>
    <row r="37" spans="2:16" ht="18" customHeight="1" x14ac:dyDescent="0.35">
      <c r="B37" s="299"/>
      <c r="C37" s="299"/>
      <c r="D37" s="299"/>
      <c r="E37" s="299"/>
      <c r="F37" s="299"/>
      <c r="G37" s="299"/>
      <c r="H37" s="299"/>
      <c r="I37" s="98"/>
      <c r="J37" s="98"/>
      <c r="K37" s="91"/>
      <c r="L37" s="91"/>
      <c r="M37" s="91"/>
      <c r="N37" s="91"/>
      <c r="O37" s="91"/>
      <c r="P37" s="91"/>
    </row>
    <row r="38" spans="2:16" ht="18" customHeight="1" x14ac:dyDescent="0.35">
      <c r="B38" s="299"/>
      <c r="C38" s="299"/>
      <c r="D38" s="299"/>
      <c r="E38" s="299"/>
      <c r="F38" s="299"/>
      <c r="G38" s="299"/>
      <c r="H38" s="299"/>
      <c r="I38" s="98"/>
      <c r="J38" s="98"/>
      <c r="K38" s="91"/>
      <c r="L38" s="91"/>
      <c r="M38" s="91"/>
      <c r="N38" s="91"/>
      <c r="O38" s="91"/>
      <c r="P38" s="91"/>
    </row>
    <row r="39" spans="2:16" ht="15" customHeight="1" x14ac:dyDescent="0.35">
      <c r="B39" s="98"/>
      <c r="C39" s="98"/>
      <c r="D39" s="98"/>
      <c r="E39" s="98"/>
      <c r="F39" s="98"/>
      <c r="G39" s="98"/>
      <c r="H39" s="98"/>
      <c r="I39" s="98"/>
      <c r="J39" s="98"/>
      <c r="K39" s="91"/>
      <c r="L39" s="91"/>
      <c r="M39" s="91"/>
      <c r="N39" s="91"/>
      <c r="O39" s="91"/>
      <c r="P39" s="91"/>
    </row>
    <row r="40" spans="2:16" ht="14.25" customHeight="1" x14ac:dyDescent="0.35">
      <c r="B40" s="98"/>
      <c r="C40" s="98"/>
      <c r="D40" s="98"/>
      <c r="E40" s="98"/>
      <c r="F40" s="98"/>
      <c r="G40" s="98"/>
      <c r="H40" s="98"/>
      <c r="I40" s="98"/>
      <c r="J40" s="98"/>
    </row>
    <row r="41" spans="2:16" ht="14.25" customHeight="1" x14ac:dyDescent="0.35">
      <c r="B41" s="98"/>
      <c r="C41" s="98"/>
      <c r="D41" s="98"/>
      <c r="E41" s="98"/>
      <c r="F41" s="98"/>
      <c r="G41" s="98"/>
      <c r="H41" s="98"/>
      <c r="I41" s="98"/>
      <c r="J41" s="98"/>
    </row>
  </sheetData>
  <mergeCells count="4">
    <mergeCell ref="B23:J23"/>
    <mergeCell ref="B31:H38"/>
    <mergeCell ref="B18:B19"/>
    <mergeCell ref="G7:H7"/>
  </mergeCells>
  <conditionalFormatting sqref="E2:E21">
    <cfRule type="cellIs" dxfId="1" priority="1" operator="between">
      <formula>0</formula>
      <formula>-0.9</formula>
    </cfRule>
    <cfRule type="cellIs" dxfId="0" priority="2" operator="lessThan">
      <formula>-1000</formula>
    </cfRule>
  </conditionalFormatting>
  <pageMargins left="0.31496062992125984" right="0.31496062992125984" top="0.94488188976377963" bottom="0.35433070866141736" header="0.31496062992125984" footer="0.31496062992125984"/>
  <pageSetup paperSize="9" scale="95" orientation="portrait" horizontalDpi="360" verticalDpi="360" r:id="rId1"/>
  <headerFooter>
    <oddHeader>&amp;C&amp;20&amp;KFF0000CUOTA MANTENIMIENTO - 2025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47826-0BE1-4063-B41D-4E5808C3F9F6}">
  <dimension ref="A1:Q197"/>
  <sheetViews>
    <sheetView zoomScale="85" zoomScaleNormal="85" workbookViewId="0">
      <pane xSplit="5" ySplit="2" topLeftCell="F3" activePane="bottomRight" state="frozen"/>
      <selection activeCell="B1" sqref="B1"/>
      <selection pane="topRight" activeCell="F1" sqref="F1"/>
      <selection pane="bottomLeft" activeCell="B3" sqref="B3"/>
      <selection pane="bottomRight" activeCell="F1" sqref="F1"/>
    </sheetView>
  </sheetViews>
  <sheetFormatPr baseColWidth="10" defaultRowHeight="14.65" x14ac:dyDescent="0.45"/>
  <cols>
    <col min="1" max="1" width="5.73046875" hidden="1" customWidth="1"/>
    <col min="2" max="2" width="3.3984375" bestFit="1" customWidth="1"/>
    <col min="3" max="3" width="7.1328125" style="111" bestFit="1" customWidth="1"/>
    <col min="4" max="4" width="6.265625" bestFit="1" customWidth="1"/>
    <col min="5" max="5" width="8.3984375" style="59" hidden="1" customWidth="1"/>
    <col min="6" max="6" width="8.86328125" style="6" customWidth="1"/>
    <col min="7" max="7" width="7.265625" style="61" customWidth="1"/>
    <col min="8" max="8" width="7.265625" style="62" customWidth="1"/>
    <col min="9" max="9" width="6.59765625" style="62" customWidth="1"/>
    <col min="10" max="10" width="8.86328125" style="6" customWidth="1"/>
    <col min="11" max="11" width="14.59765625" style="92" bestFit="1" customWidth="1"/>
  </cols>
  <sheetData>
    <row r="1" spans="1:13" s="6" customFormat="1" ht="27.75" customHeight="1" x14ac:dyDescent="0.45">
      <c r="C1" s="110">
        <v>2024</v>
      </c>
      <c r="E1" s="55"/>
      <c r="F1" s="96" t="s">
        <v>20</v>
      </c>
      <c r="G1" s="57"/>
      <c r="H1" s="58"/>
      <c r="I1" s="58"/>
      <c r="J1" s="96" t="s">
        <v>20</v>
      </c>
      <c r="K1" s="157"/>
      <c r="M1" s="24">
        <f>SUM(M183)</f>
        <v>0</v>
      </c>
    </row>
    <row r="2" spans="1:13" hidden="1" x14ac:dyDescent="0.45"/>
    <row r="3" spans="1:13" ht="20.100000000000001" customHeight="1" x14ac:dyDescent="0.45">
      <c r="A3" s="63" t="s">
        <v>86</v>
      </c>
      <c r="B3" s="64">
        <v>1</v>
      </c>
      <c r="C3" s="112" t="s">
        <v>3</v>
      </c>
      <c r="D3" s="65">
        <v>101</v>
      </c>
      <c r="E3" s="66">
        <v>0</v>
      </c>
      <c r="F3" s="90">
        <v>3.2817782200140755E-3</v>
      </c>
      <c r="G3" s="72" t="s">
        <v>332</v>
      </c>
      <c r="I3" s="67"/>
      <c r="J3" s="90">
        <f>'[1]Cuota-Pago=Saldo'!AN6</f>
        <v>3.2817782200140755E-3</v>
      </c>
      <c r="K3" s="92" t="s">
        <v>325</v>
      </c>
      <c r="M3" s="29">
        <f>SUM(J3,-F3)</f>
        <v>0</v>
      </c>
    </row>
    <row r="4" spans="1:13" ht="20.100000000000001" customHeight="1" x14ac:dyDescent="0.45">
      <c r="A4" s="63" t="s">
        <v>87</v>
      </c>
      <c r="B4" s="64">
        <v>2</v>
      </c>
      <c r="C4" s="112" t="s">
        <v>3</v>
      </c>
      <c r="D4" s="65">
        <v>102</v>
      </c>
      <c r="E4" s="66">
        <v>0</v>
      </c>
      <c r="F4" s="90">
        <v>-1.0387967845417734E-3</v>
      </c>
      <c r="I4" s="68"/>
      <c r="J4" s="90">
        <f>'[1]Cuota-Pago=Saldo'!AN7</f>
        <v>-1.0387967845417734E-3</v>
      </c>
      <c r="M4" s="29">
        <f t="shared" ref="M4:M67" si="0">SUM(J4,-F4)</f>
        <v>0</v>
      </c>
    </row>
    <row r="5" spans="1:13" ht="20.100000000000001" customHeight="1" x14ac:dyDescent="0.45">
      <c r="A5" s="69" t="s">
        <v>88</v>
      </c>
      <c r="B5" s="64">
        <v>3</v>
      </c>
      <c r="C5" s="112" t="s">
        <v>3</v>
      </c>
      <c r="D5" s="65">
        <v>103</v>
      </c>
      <c r="E5" s="66">
        <v>0</v>
      </c>
      <c r="F5" s="90">
        <v>-438.15871176499047</v>
      </c>
      <c r="I5" s="67"/>
      <c r="J5" s="90">
        <f>'[1]Cuota-Pago=Saldo'!AN8</f>
        <v>-438.15871176499047</v>
      </c>
      <c r="M5" s="29">
        <f t="shared" si="0"/>
        <v>0</v>
      </c>
    </row>
    <row r="6" spans="1:13" ht="20.100000000000001" customHeight="1" x14ac:dyDescent="0.45">
      <c r="A6" s="69" t="s">
        <v>89</v>
      </c>
      <c r="B6" s="64">
        <v>4</v>
      </c>
      <c r="C6" s="112" t="s">
        <v>3</v>
      </c>
      <c r="D6" s="65">
        <v>104</v>
      </c>
      <c r="E6" s="66">
        <v>0</v>
      </c>
      <c r="F6" s="90">
        <v>52.196351418373865</v>
      </c>
      <c r="J6" s="90">
        <f>'[1]Cuota-Pago=Saldo'!AN9</f>
        <v>52.196351418373865</v>
      </c>
      <c r="M6" s="29">
        <f t="shared" si="0"/>
        <v>0</v>
      </c>
    </row>
    <row r="7" spans="1:13" ht="20.100000000000001" customHeight="1" x14ac:dyDescent="0.45">
      <c r="A7" s="63" t="s">
        <v>90</v>
      </c>
      <c r="B7" s="64">
        <v>5</v>
      </c>
      <c r="C7" s="112" t="s">
        <v>3</v>
      </c>
      <c r="D7" s="65">
        <v>201</v>
      </c>
      <c r="E7" s="66">
        <v>0</v>
      </c>
      <c r="F7" s="90">
        <v>-2.2899954561808045E-3</v>
      </c>
      <c r="J7" s="90">
        <f>'[1]Cuota-Pago=Saldo'!AN10</f>
        <v>-2.2899954561808045E-3</v>
      </c>
      <c r="M7" s="29">
        <f t="shared" si="0"/>
        <v>0</v>
      </c>
    </row>
    <row r="8" spans="1:13" ht="20.100000000000001" customHeight="1" x14ac:dyDescent="0.45">
      <c r="A8" s="63" t="s">
        <v>91</v>
      </c>
      <c r="B8" s="64">
        <v>6</v>
      </c>
      <c r="C8" s="112" t="s">
        <v>3</v>
      </c>
      <c r="D8" s="65">
        <v>202</v>
      </c>
      <c r="E8" s="66">
        <v>0</v>
      </c>
      <c r="F8" s="90">
        <v>333.07680037015695</v>
      </c>
      <c r="J8" s="90">
        <f>'[1]Cuota-Pago=Saldo'!AN11</f>
        <v>333.07680037015695</v>
      </c>
      <c r="M8" s="29">
        <f t="shared" si="0"/>
        <v>0</v>
      </c>
    </row>
    <row r="9" spans="1:13" ht="20.100000000000001" customHeight="1" x14ac:dyDescent="0.45">
      <c r="A9" s="69" t="s">
        <v>92</v>
      </c>
      <c r="B9" s="64">
        <v>7</v>
      </c>
      <c r="C9" s="112" t="s">
        <v>3</v>
      </c>
      <c r="D9" s="65">
        <v>203</v>
      </c>
      <c r="E9" s="66">
        <v>0</v>
      </c>
      <c r="F9" s="90">
        <v>3.8454436418646765E-3</v>
      </c>
      <c r="J9" s="90">
        <f>'[1]Cuota-Pago=Saldo'!AN12</f>
        <v>3.8454436418646765E-3</v>
      </c>
      <c r="M9" s="29">
        <f t="shared" si="0"/>
        <v>0</v>
      </c>
    </row>
    <row r="10" spans="1:13" ht="20.100000000000001" customHeight="1" x14ac:dyDescent="0.45">
      <c r="A10" s="69" t="s">
        <v>93</v>
      </c>
      <c r="B10" s="64">
        <v>8</v>
      </c>
      <c r="C10" s="112" t="s">
        <v>3</v>
      </c>
      <c r="D10" s="65">
        <v>204</v>
      </c>
      <c r="E10" s="66">
        <v>0</v>
      </c>
      <c r="F10" s="90">
        <v>-1.0509709925941024E-3</v>
      </c>
      <c r="J10" s="90">
        <f>'[1]Cuota-Pago=Saldo'!AN13</f>
        <v>-1.0509709925941024E-3</v>
      </c>
      <c r="M10" s="29">
        <f t="shared" si="0"/>
        <v>0</v>
      </c>
    </row>
    <row r="11" spans="1:13" ht="20.100000000000001" customHeight="1" x14ac:dyDescent="0.45">
      <c r="A11" s="63" t="s">
        <v>94</v>
      </c>
      <c r="B11" s="64">
        <v>9</v>
      </c>
      <c r="C11" s="112" t="s">
        <v>3</v>
      </c>
      <c r="D11" s="65">
        <v>301</v>
      </c>
      <c r="E11" s="66">
        <v>0</v>
      </c>
      <c r="F11" s="90">
        <v>-3129.3586416602466</v>
      </c>
      <c r="G11" s="82"/>
      <c r="I11" s="82"/>
      <c r="J11" s="90">
        <f>'[1]Cuota-Pago=Saldo'!AN14</f>
        <v>-3129.3586416602466</v>
      </c>
      <c r="M11" s="29">
        <f t="shared" si="0"/>
        <v>0</v>
      </c>
    </row>
    <row r="12" spans="1:13" ht="20.100000000000001" customHeight="1" x14ac:dyDescent="0.45">
      <c r="A12" s="63" t="s">
        <v>95</v>
      </c>
      <c r="B12" s="64">
        <v>10</v>
      </c>
      <c r="C12" s="112" t="s">
        <v>3</v>
      </c>
      <c r="D12" s="65">
        <v>302</v>
      </c>
      <c r="E12" s="66">
        <v>0</v>
      </c>
      <c r="F12" s="90">
        <v>112.41508767626141</v>
      </c>
      <c r="G12" s="82"/>
      <c r="I12" s="82"/>
      <c r="J12" s="90">
        <f>'[1]Cuota-Pago=Saldo'!AN15</f>
        <v>112.41508767626141</v>
      </c>
      <c r="M12" s="29">
        <f t="shared" si="0"/>
        <v>0</v>
      </c>
    </row>
    <row r="13" spans="1:13" ht="20.100000000000001" customHeight="1" x14ac:dyDescent="0.45">
      <c r="A13" s="63" t="s">
        <v>96</v>
      </c>
      <c r="B13" s="64">
        <v>11</v>
      </c>
      <c r="C13" s="112" t="s">
        <v>3</v>
      </c>
      <c r="D13" s="65">
        <v>303</v>
      </c>
      <c r="E13" s="66">
        <v>0</v>
      </c>
      <c r="F13" s="90">
        <v>-3.5199356020143568E-3</v>
      </c>
      <c r="G13" s="82"/>
      <c r="I13" s="82"/>
      <c r="J13" s="90">
        <f>'[1]Cuota-Pago=Saldo'!AN16</f>
        <v>-3.5199356020143568E-3</v>
      </c>
      <c r="M13" s="29">
        <f t="shared" si="0"/>
        <v>0</v>
      </c>
    </row>
    <row r="14" spans="1:13" ht="20.100000000000001" customHeight="1" x14ac:dyDescent="0.45">
      <c r="A14" s="69" t="s">
        <v>97</v>
      </c>
      <c r="B14" s="64">
        <v>12</v>
      </c>
      <c r="C14" s="112" t="s">
        <v>3</v>
      </c>
      <c r="D14" s="65">
        <v>304</v>
      </c>
      <c r="E14" s="66">
        <v>0</v>
      </c>
      <c r="F14" s="90">
        <v>2.1527399151182181E-3</v>
      </c>
      <c r="G14" s="82"/>
      <c r="I14" s="82"/>
      <c r="J14" s="90">
        <f>'[1]Cuota-Pago=Saldo'!AN17</f>
        <v>2.1527399151182181E-3</v>
      </c>
      <c r="M14" s="29">
        <f t="shared" si="0"/>
        <v>0</v>
      </c>
    </row>
    <row r="15" spans="1:13" ht="20.100000000000001" customHeight="1" x14ac:dyDescent="0.45">
      <c r="A15" s="63" t="s">
        <v>98</v>
      </c>
      <c r="B15" s="64">
        <v>13</v>
      </c>
      <c r="C15" s="112" t="s">
        <v>3</v>
      </c>
      <c r="D15" s="65">
        <v>401</v>
      </c>
      <c r="E15" s="66">
        <v>0</v>
      </c>
      <c r="F15" s="90">
        <v>-329.5453062273088</v>
      </c>
      <c r="G15" s="82"/>
      <c r="I15" s="82"/>
      <c r="J15" s="90">
        <f>'[1]Cuota-Pago=Saldo'!AN18</f>
        <v>-329.5453062273088</v>
      </c>
      <c r="M15" s="29">
        <f t="shared" si="0"/>
        <v>0</v>
      </c>
    </row>
    <row r="16" spans="1:13" ht="20.100000000000001" customHeight="1" x14ac:dyDescent="0.45">
      <c r="A16" s="69" t="s">
        <v>99</v>
      </c>
      <c r="B16" s="64">
        <v>14</v>
      </c>
      <c r="C16" s="112" t="s">
        <v>3</v>
      </c>
      <c r="D16" s="65">
        <v>402</v>
      </c>
      <c r="E16" s="66">
        <v>0.5</v>
      </c>
      <c r="F16" s="90">
        <v>-464.77667978387672</v>
      </c>
      <c r="G16" s="82"/>
      <c r="I16" s="82"/>
      <c r="J16" s="90">
        <f>'[1]Cuota-Pago=Saldo'!AN19</f>
        <v>-464.77667978387672</v>
      </c>
      <c r="M16" s="29">
        <f t="shared" si="0"/>
        <v>0</v>
      </c>
    </row>
    <row r="17" spans="1:17" ht="20.100000000000001" customHeight="1" x14ac:dyDescent="0.45">
      <c r="A17" s="69" t="s">
        <v>100</v>
      </c>
      <c r="B17" s="64">
        <v>15</v>
      </c>
      <c r="C17" s="113" t="s">
        <v>3</v>
      </c>
      <c r="D17" s="71">
        <v>403</v>
      </c>
      <c r="E17" s="66">
        <v>0</v>
      </c>
      <c r="F17" s="90">
        <v>2.1445319293889042E-3</v>
      </c>
      <c r="G17" s="82"/>
      <c r="I17" s="82"/>
      <c r="J17" s="90">
        <f>'[1]Cuota-Pago=Saldo'!AN20</f>
        <v>2.1445319293889042E-3</v>
      </c>
      <c r="M17" s="29">
        <f t="shared" si="0"/>
        <v>0</v>
      </c>
    </row>
    <row r="18" spans="1:17" ht="20.100000000000001" customHeight="1" x14ac:dyDescent="0.45">
      <c r="A18" s="69" t="s">
        <v>101</v>
      </c>
      <c r="B18" s="64">
        <v>16</v>
      </c>
      <c r="C18" s="112" t="s">
        <v>3</v>
      </c>
      <c r="D18" s="65">
        <v>404</v>
      </c>
      <c r="E18" s="66">
        <v>0</v>
      </c>
      <c r="F18" s="90">
        <v>17.288719596971532</v>
      </c>
      <c r="G18" s="82"/>
      <c r="I18" s="82"/>
      <c r="J18" s="90">
        <f>'[1]Cuota-Pago=Saldo'!AN21</f>
        <v>17.288719596971532</v>
      </c>
      <c r="M18" s="29">
        <f t="shared" si="0"/>
        <v>0</v>
      </c>
    </row>
    <row r="19" spans="1:17" ht="20.100000000000001" customHeight="1" x14ac:dyDescent="0.45">
      <c r="A19" s="69" t="s">
        <v>102</v>
      </c>
      <c r="B19" s="64">
        <v>17</v>
      </c>
      <c r="C19" s="112" t="s">
        <v>3</v>
      </c>
      <c r="D19" s="65">
        <v>501</v>
      </c>
      <c r="E19" s="66">
        <v>0</v>
      </c>
      <c r="F19" s="90">
        <v>2.4773876205466649</v>
      </c>
      <c r="G19" s="82"/>
      <c r="I19" s="82"/>
      <c r="J19" s="90">
        <f>'[1]Cuota-Pago=Saldo'!AN22</f>
        <v>2.4773876205466649</v>
      </c>
      <c r="M19" s="29">
        <f t="shared" si="0"/>
        <v>0</v>
      </c>
    </row>
    <row r="20" spans="1:17" ht="20.100000000000001" customHeight="1" x14ac:dyDescent="0.45">
      <c r="A20" s="69" t="s">
        <v>103</v>
      </c>
      <c r="B20" s="64">
        <v>18</v>
      </c>
      <c r="C20" s="113" t="s">
        <v>3</v>
      </c>
      <c r="D20" s="65">
        <v>502</v>
      </c>
      <c r="E20" s="66">
        <v>0</v>
      </c>
      <c r="F20" s="90">
        <v>2.6666785501561208E-3</v>
      </c>
      <c r="G20" s="82"/>
      <c r="I20" s="82"/>
      <c r="J20" s="90">
        <f>'[1]Cuota-Pago=Saldo'!AN23</f>
        <v>2.6666785501561208E-3</v>
      </c>
      <c r="M20" s="29">
        <f t="shared" si="0"/>
        <v>0</v>
      </c>
    </row>
    <row r="21" spans="1:17" ht="20.100000000000001" customHeight="1" x14ac:dyDescent="0.45">
      <c r="A21" s="69" t="s">
        <v>104</v>
      </c>
      <c r="B21" s="64">
        <v>19</v>
      </c>
      <c r="C21" s="112" t="s">
        <v>3</v>
      </c>
      <c r="D21" s="65">
        <v>503</v>
      </c>
      <c r="E21" s="66">
        <v>0</v>
      </c>
      <c r="F21" s="90">
        <v>19.949861107107949</v>
      </c>
      <c r="G21" s="82"/>
      <c r="I21" s="82"/>
      <c r="J21" s="90">
        <f>'[1]Cuota-Pago=Saldo'!AN24</f>
        <v>19.949861107107949</v>
      </c>
      <c r="M21" s="29">
        <f t="shared" si="0"/>
        <v>0</v>
      </c>
    </row>
    <row r="22" spans="1:17" ht="20.100000000000001" customHeight="1" x14ac:dyDescent="0.45">
      <c r="A22" s="69" t="s">
        <v>105</v>
      </c>
      <c r="B22" s="64">
        <v>20</v>
      </c>
      <c r="C22" s="112" t="s">
        <v>3</v>
      </c>
      <c r="D22" s="65">
        <v>504</v>
      </c>
      <c r="E22" s="66">
        <v>0</v>
      </c>
      <c r="F22" s="90">
        <v>-1.7465006155248375E-3</v>
      </c>
      <c r="G22" s="82"/>
      <c r="I22" s="82"/>
      <c r="J22" s="90">
        <f>'[1]Cuota-Pago=Saldo'!AN25</f>
        <v>-1.7465006155248375E-3</v>
      </c>
      <c r="M22" s="29">
        <f t="shared" si="0"/>
        <v>0</v>
      </c>
    </row>
    <row r="23" spans="1:17" ht="20.100000000000001" customHeight="1" x14ac:dyDescent="0.45">
      <c r="A23" s="63" t="s">
        <v>106</v>
      </c>
      <c r="B23" s="84">
        <v>1</v>
      </c>
      <c r="C23" s="112" t="s">
        <v>4</v>
      </c>
      <c r="D23" s="65">
        <v>101</v>
      </c>
      <c r="E23" s="66">
        <v>0</v>
      </c>
      <c r="F23" s="90">
        <v>4.1722626673958985E-3</v>
      </c>
      <c r="I23" s="67"/>
      <c r="J23" s="90">
        <f>'[1]Cuota-Pago=Saldo'!AN26</f>
        <v>4.1722626673958985E-3</v>
      </c>
      <c r="M23" s="29">
        <f t="shared" si="0"/>
        <v>0</v>
      </c>
    </row>
    <row r="24" spans="1:17" ht="20.100000000000001" customHeight="1" x14ac:dyDescent="0.45">
      <c r="A24" s="69" t="s">
        <v>107</v>
      </c>
      <c r="B24" s="84">
        <v>2</v>
      </c>
      <c r="C24" s="112" t="s">
        <v>4</v>
      </c>
      <c r="D24" s="65">
        <v>102</v>
      </c>
      <c r="E24" s="66">
        <v>0</v>
      </c>
      <c r="F24" s="90">
        <v>-512.84204161388686</v>
      </c>
      <c r="I24" s="68"/>
      <c r="J24" s="90">
        <f>'[1]Cuota-Pago=Saldo'!AN27</f>
        <v>-512.84204161388686</v>
      </c>
      <c r="M24" s="29">
        <f t="shared" si="0"/>
        <v>0</v>
      </c>
    </row>
    <row r="25" spans="1:17" ht="20.100000000000001" customHeight="1" x14ac:dyDescent="0.45">
      <c r="A25" s="69" t="s">
        <v>108</v>
      </c>
      <c r="B25" s="84">
        <v>3</v>
      </c>
      <c r="C25" s="112" t="s">
        <v>4</v>
      </c>
      <c r="D25" s="65">
        <v>103</v>
      </c>
      <c r="E25" s="66">
        <v>0</v>
      </c>
      <c r="F25" s="90">
        <v>-2.3698843000374836E-3</v>
      </c>
      <c r="I25" s="67"/>
      <c r="J25" s="90">
        <f>'[1]Cuota-Pago=Saldo'!AN28</f>
        <v>-2.3698843000374836E-3</v>
      </c>
      <c r="M25" s="29">
        <f t="shared" si="0"/>
        <v>0</v>
      </c>
    </row>
    <row r="26" spans="1:17" s="61" customFormat="1" ht="20.100000000000001" customHeight="1" x14ac:dyDescent="0.45">
      <c r="A26" s="69" t="s">
        <v>109</v>
      </c>
      <c r="B26" s="84">
        <v>4</v>
      </c>
      <c r="C26" s="112" t="s">
        <v>4</v>
      </c>
      <c r="D26" s="65">
        <v>104</v>
      </c>
      <c r="E26" s="66">
        <v>0</v>
      </c>
      <c r="F26" s="90">
        <v>-1.7374788182564771E-3</v>
      </c>
      <c r="H26" s="62"/>
      <c r="I26" s="62"/>
      <c r="J26" s="90">
        <f>'[1]Cuota-Pago=Saldo'!AN29</f>
        <v>-1.7374788182564771E-3</v>
      </c>
      <c r="L26"/>
      <c r="M26" s="29">
        <f t="shared" si="0"/>
        <v>0</v>
      </c>
      <c r="N26"/>
      <c r="O26"/>
      <c r="P26"/>
      <c r="Q26"/>
    </row>
    <row r="27" spans="1:17" s="61" customFormat="1" ht="20.100000000000001" customHeight="1" x14ac:dyDescent="0.45">
      <c r="A27" s="63" t="s">
        <v>110</v>
      </c>
      <c r="B27" s="84">
        <v>5</v>
      </c>
      <c r="C27" s="112" t="s">
        <v>4</v>
      </c>
      <c r="D27" s="65">
        <v>201</v>
      </c>
      <c r="E27" s="66">
        <v>0</v>
      </c>
      <c r="F27" s="90">
        <v>-1.9462361326370683</v>
      </c>
      <c r="H27" s="62"/>
      <c r="I27" s="62"/>
      <c r="J27" s="90">
        <f>'[1]Cuota-Pago=Saldo'!AN30</f>
        <v>-1.9462361326370683</v>
      </c>
      <c r="L27"/>
      <c r="M27" s="29">
        <f t="shared" si="0"/>
        <v>0</v>
      </c>
      <c r="N27"/>
      <c r="O27"/>
      <c r="P27"/>
      <c r="Q27"/>
    </row>
    <row r="28" spans="1:17" s="61" customFormat="1" ht="20.100000000000001" customHeight="1" x14ac:dyDescent="0.45">
      <c r="A28" s="63" t="s">
        <v>111</v>
      </c>
      <c r="B28" s="84">
        <v>6</v>
      </c>
      <c r="C28" s="112" t="s">
        <v>4</v>
      </c>
      <c r="D28" s="65">
        <v>202</v>
      </c>
      <c r="E28" s="66">
        <v>0</v>
      </c>
      <c r="F28" s="90">
        <v>-9.3473346163364113E-4</v>
      </c>
      <c r="H28" s="62"/>
      <c r="I28" s="62"/>
      <c r="J28" s="90">
        <f>'[1]Cuota-Pago=Saldo'!AN31</f>
        <v>-9.3473346163364113E-4</v>
      </c>
      <c r="L28"/>
      <c r="M28" s="29">
        <f t="shared" si="0"/>
        <v>0</v>
      </c>
      <c r="N28"/>
      <c r="O28"/>
      <c r="P28"/>
      <c r="Q28"/>
    </row>
    <row r="29" spans="1:17" s="61" customFormat="1" ht="20.100000000000001" customHeight="1" x14ac:dyDescent="0.45">
      <c r="A29" s="63" t="s">
        <v>112</v>
      </c>
      <c r="B29" s="84">
        <v>7</v>
      </c>
      <c r="C29" s="112" t="s">
        <v>4</v>
      </c>
      <c r="D29" s="65">
        <v>203</v>
      </c>
      <c r="E29" s="66">
        <v>0</v>
      </c>
      <c r="F29" s="90">
        <v>-2.8625987192185676E-3</v>
      </c>
      <c r="H29" s="62"/>
      <c r="I29" s="62"/>
      <c r="J29" s="90">
        <f>'[1]Cuota-Pago=Saldo'!AN32</f>
        <v>-2.8625987192185676E-3</v>
      </c>
      <c r="L29"/>
      <c r="M29" s="29">
        <f t="shared" si="0"/>
        <v>0</v>
      </c>
      <c r="N29"/>
      <c r="O29"/>
      <c r="P29"/>
      <c r="Q29"/>
    </row>
    <row r="30" spans="1:17" s="61" customFormat="1" ht="20.100000000000001" customHeight="1" x14ac:dyDescent="0.45">
      <c r="A30" s="69" t="s">
        <v>113</v>
      </c>
      <c r="B30" s="84">
        <v>8</v>
      </c>
      <c r="C30" s="112" t="s">
        <v>4</v>
      </c>
      <c r="D30" s="65">
        <v>204</v>
      </c>
      <c r="E30" s="66">
        <v>0</v>
      </c>
      <c r="F30" s="90">
        <v>-1.5636727629271263E-3</v>
      </c>
      <c r="H30" s="62"/>
      <c r="I30" s="62"/>
      <c r="J30" s="90">
        <f>'[1]Cuota-Pago=Saldo'!AN33</f>
        <v>-1.5636727629271263E-3</v>
      </c>
      <c r="L30"/>
      <c r="M30" s="29">
        <f t="shared" si="0"/>
        <v>0</v>
      </c>
      <c r="N30"/>
      <c r="O30"/>
      <c r="P30"/>
      <c r="Q30"/>
    </row>
    <row r="31" spans="1:17" s="61" customFormat="1" ht="20.100000000000001" customHeight="1" x14ac:dyDescent="0.45">
      <c r="A31" s="63" t="s">
        <v>114</v>
      </c>
      <c r="B31" s="84">
        <v>9</v>
      </c>
      <c r="C31" s="112" t="s">
        <v>4</v>
      </c>
      <c r="D31" s="65">
        <v>301</v>
      </c>
      <c r="E31" s="66">
        <v>0</v>
      </c>
      <c r="F31" s="90">
        <v>330.93692449364312</v>
      </c>
      <c r="H31" s="62"/>
      <c r="I31" s="62"/>
      <c r="J31" s="90">
        <f>'[1]Cuota-Pago=Saldo'!AN34</f>
        <v>330.93692449364312</v>
      </c>
      <c r="L31"/>
      <c r="M31" s="29">
        <f t="shared" si="0"/>
        <v>0</v>
      </c>
      <c r="N31"/>
      <c r="O31"/>
      <c r="P31"/>
      <c r="Q31"/>
    </row>
    <row r="32" spans="1:17" s="61" customFormat="1" ht="20.100000000000001" customHeight="1" x14ac:dyDescent="0.45">
      <c r="A32" s="63" t="s">
        <v>115</v>
      </c>
      <c r="B32" s="84">
        <v>10</v>
      </c>
      <c r="C32" s="112" t="s">
        <v>4</v>
      </c>
      <c r="D32" s="65">
        <v>302</v>
      </c>
      <c r="E32" s="66">
        <v>0</v>
      </c>
      <c r="F32" s="90">
        <v>-4.66225627866379E-3</v>
      </c>
      <c r="H32" s="62"/>
      <c r="I32" s="62"/>
      <c r="J32" s="90">
        <f>'[1]Cuota-Pago=Saldo'!AN35</f>
        <v>-4.66225627866379E-3</v>
      </c>
      <c r="L32"/>
      <c r="M32" s="29">
        <f t="shared" si="0"/>
        <v>0</v>
      </c>
      <c r="N32"/>
      <c r="O32"/>
      <c r="P32"/>
      <c r="Q32"/>
    </row>
    <row r="33" spans="1:17" s="61" customFormat="1" ht="20.100000000000001" customHeight="1" x14ac:dyDescent="0.45">
      <c r="A33" s="63" t="s">
        <v>116</v>
      </c>
      <c r="B33" s="84">
        <v>11</v>
      </c>
      <c r="C33" s="112" t="s">
        <v>4</v>
      </c>
      <c r="D33" s="65">
        <v>303</v>
      </c>
      <c r="E33" s="66">
        <v>0</v>
      </c>
      <c r="F33" s="90">
        <v>-3.0520100016246943E-3</v>
      </c>
      <c r="H33" s="62"/>
      <c r="I33" s="62"/>
      <c r="J33" s="90">
        <f>'[1]Cuota-Pago=Saldo'!AN36</f>
        <v>-3.0520100016246943E-3</v>
      </c>
      <c r="L33"/>
      <c r="M33" s="29">
        <f t="shared" si="0"/>
        <v>0</v>
      </c>
      <c r="N33"/>
      <c r="O33"/>
      <c r="P33"/>
      <c r="Q33"/>
    </row>
    <row r="34" spans="1:17" s="61" customFormat="1" ht="20.100000000000001" customHeight="1" x14ac:dyDescent="0.45">
      <c r="A34" s="63" t="s">
        <v>117</v>
      </c>
      <c r="B34" s="84">
        <v>12</v>
      </c>
      <c r="C34" s="112" t="s">
        <v>4</v>
      </c>
      <c r="D34" s="65">
        <v>304</v>
      </c>
      <c r="E34" s="66">
        <v>0</v>
      </c>
      <c r="F34" s="90">
        <v>2.6341799915030606E-3</v>
      </c>
      <c r="H34" s="62"/>
      <c r="I34" s="62"/>
      <c r="J34" s="90">
        <f>'[1]Cuota-Pago=Saldo'!AN37</f>
        <v>2.6341799915030606E-3</v>
      </c>
      <c r="L34"/>
      <c r="M34" s="29">
        <f t="shared" si="0"/>
        <v>0</v>
      </c>
      <c r="N34"/>
      <c r="O34"/>
      <c r="P34"/>
      <c r="Q34"/>
    </row>
    <row r="35" spans="1:17" s="61" customFormat="1" ht="20.100000000000001" customHeight="1" x14ac:dyDescent="0.45">
      <c r="A35" s="63" t="s">
        <v>118</v>
      </c>
      <c r="B35" s="84">
        <v>13</v>
      </c>
      <c r="C35" s="112" t="s">
        <v>4</v>
      </c>
      <c r="D35" s="65">
        <v>401</v>
      </c>
      <c r="E35" s="66">
        <v>0</v>
      </c>
      <c r="F35" s="90">
        <v>-259.86098150732909</v>
      </c>
      <c r="H35" s="62"/>
      <c r="I35" s="62"/>
      <c r="J35" s="90">
        <f>'[1]Cuota-Pago=Saldo'!AN38</f>
        <v>-259.86098150732909</v>
      </c>
      <c r="L35"/>
      <c r="M35" s="29">
        <f t="shared" si="0"/>
        <v>0</v>
      </c>
      <c r="N35"/>
      <c r="O35"/>
      <c r="P35"/>
      <c r="Q35"/>
    </row>
    <row r="36" spans="1:17" s="61" customFormat="1" ht="20.100000000000001" customHeight="1" x14ac:dyDescent="0.45">
      <c r="A36" s="63" t="s">
        <v>119</v>
      </c>
      <c r="B36" s="84">
        <v>14</v>
      </c>
      <c r="C36" s="112" t="s">
        <v>4</v>
      </c>
      <c r="D36" s="65">
        <v>402</v>
      </c>
      <c r="E36" s="66">
        <v>0</v>
      </c>
      <c r="F36" s="90">
        <v>1.2648455358367414</v>
      </c>
      <c r="H36" s="62"/>
      <c r="I36" s="62"/>
      <c r="J36" s="90">
        <f>'[1]Cuota-Pago=Saldo'!AN39</f>
        <v>1.2648455358367414</v>
      </c>
      <c r="L36"/>
      <c r="M36" s="29">
        <f t="shared" si="0"/>
        <v>0</v>
      </c>
      <c r="N36"/>
      <c r="O36"/>
      <c r="P36"/>
      <c r="Q36"/>
    </row>
    <row r="37" spans="1:17" s="61" customFormat="1" ht="20.100000000000001" customHeight="1" x14ac:dyDescent="0.45">
      <c r="A37" s="69" t="s">
        <v>120</v>
      </c>
      <c r="B37" s="84">
        <v>15</v>
      </c>
      <c r="C37" s="112" t="s">
        <v>4</v>
      </c>
      <c r="D37" s="71">
        <v>403</v>
      </c>
      <c r="E37" s="66">
        <v>0</v>
      </c>
      <c r="F37" s="90">
        <v>0.15272297868335727</v>
      </c>
      <c r="H37" s="62"/>
      <c r="I37" s="62"/>
      <c r="J37" s="90">
        <f>'[1]Cuota-Pago=Saldo'!AN40</f>
        <v>0.15272297868335727</v>
      </c>
      <c r="L37"/>
      <c r="M37" s="29">
        <f t="shared" si="0"/>
        <v>0</v>
      </c>
      <c r="N37"/>
      <c r="O37"/>
      <c r="P37"/>
      <c r="Q37"/>
    </row>
    <row r="38" spans="1:17" s="61" customFormat="1" ht="20.100000000000001" customHeight="1" x14ac:dyDescent="0.45">
      <c r="A38" s="69" t="s">
        <v>121</v>
      </c>
      <c r="B38" s="84">
        <v>16</v>
      </c>
      <c r="C38" s="112" t="s">
        <v>4</v>
      </c>
      <c r="D38" s="65">
        <v>404</v>
      </c>
      <c r="E38" s="66">
        <v>0</v>
      </c>
      <c r="F38" s="90">
        <v>3.5353809061007269E-3</v>
      </c>
      <c r="H38" s="62"/>
      <c r="I38" s="62"/>
      <c r="J38" s="90">
        <f>'[1]Cuota-Pago=Saldo'!AN41</f>
        <v>3.5353809061007269E-3</v>
      </c>
      <c r="L38"/>
      <c r="M38" s="29">
        <f t="shared" si="0"/>
        <v>0</v>
      </c>
      <c r="N38"/>
      <c r="O38"/>
      <c r="P38"/>
      <c r="Q38"/>
    </row>
    <row r="39" spans="1:17" s="61" customFormat="1" ht="20.100000000000001" customHeight="1" x14ac:dyDescent="0.45">
      <c r="A39" s="69" t="s">
        <v>122</v>
      </c>
      <c r="B39" s="84">
        <v>17</v>
      </c>
      <c r="C39" s="112" t="s">
        <v>4</v>
      </c>
      <c r="D39" s="65">
        <v>501</v>
      </c>
      <c r="E39" s="66">
        <v>0</v>
      </c>
      <c r="F39" s="90">
        <v>-242.942205434968</v>
      </c>
      <c r="H39" s="62"/>
      <c r="I39" s="62"/>
      <c r="J39" s="90">
        <f>'[1]Cuota-Pago=Saldo'!AN42</f>
        <v>-242.942205434968</v>
      </c>
      <c r="L39"/>
      <c r="M39" s="29">
        <f t="shared" si="0"/>
        <v>0</v>
      </c>
      <c r="N39"/>
      <c r="O39"/>
      <c r="P39"/>
      <c r="Q39"/>
    </row>
    <row r="40" spans="1:17" s="61" customFormat="1" ht="20.100000000000001" customHeight="1" x14ac:dyDescent="0.45">
      <c r="A40" s="69" t="s">
        <v>123</v>
      </c>
      <c r="B40" s="84">
        <v>18</v>
      </c>
      <c r="C40" s="112" t="s">
        <v>4</v>
      </c>
      <c r="D40" s="65">
        <v>502</v>
      </c>
      <c r="E40" s="66">
        <v>0</v>
      </c>
      <c r="F40" s="90">
        <v>296.664909392872</v>
      </c>
      <c r="H40" s="62"/>
      <c r="I40" s="62"/>
      <c r="J40" s="90">
        <f>'[1]Cuota-Pago=Saldo'!AN43</f>
        <v>296.664909392872</v>
      </c>
      <c r="L40"/>
      <c r="M40" s="29">
        <f t="shared" si="0"/>
        <v>0</v>
      </c>
      <c r="N40"/>
      <c r="O40"/>
      <c r="P40"/>
      <c r="Q40"/>
    </row>
    <row r="41" spans="1:17" s="61" customFormat="1" ht="20.100000000000001" customHeight="1" x14ac:dyDescent="0.45">
      <c r="A41" s="69" t="s">
        <v>124</v>
      </c>
      <c r="B41" s="84">
        <v>19</v>
      </c>
      <c r="C41" s="112" t="s">
        <v>4</v>
      </c>
      <c r="D41" s="65">
        <v>503</v>
      </c>
      <c r="E41" s="66">
        <v>0</v>
      </c>
      <c r="F41" s="90">
        <v>1.1745470208097686E-3</v>
      </c>
      <c r="H41" s="62"/>
      <c r="I41" s="62"/>
      <c r="J41" s="90">
        <f>'[1]Cuota-Pago=Saldo'!AN44</f>
        <v>1.1745470208097686E-3</v>
      </c>
      <c r="L41"/>
      <c r="M41" s="29">
        <f t="shared" si="0"/>
        <v>0</v>
      </c>
      <c r="N41"/>
      <c r="O41"/>
      <c r="P41"/>
      <c r="Q41"/>
    </row>
    <row r="42" spans="1:17" ht="20.100000000000001" customHeight="1" x14ac:dyDescent="0.45">
      <c r="A42" s="63" t="s">
        <v>125</v>
      </c>
      <c r="B42" s="84">
        <v>20</v>
      </c>
      <c r="C42" s="112" t="s">
        <v>4</v>
      </c>
      <c r="D42" s="73">
        <v>504</v>
      </c>
      <c r="E42" s="66">
        <v>0</v>
      </c>
      <c r="F42" s="90">
        <v>-3.6066011149387123E-3</v>
      </c>
      <c r="J42" s="90">
        <f>'[1]Cuota-Pago=Saldo'!AN45</f>
        <v>-3.6066011149387123E-3</v>
      </c>
      <c r="M42" s="29">
        <f t="shared" si="0"/>
        <v>0</v>
      </c>
    </row>
    <row r="43" spans="1:17" ht="20.100000000000001" customHeight="1" x14ac:dyDescent="0.45">
      <c r="A43" s="69" t="s">
        <v>126</v>
      </c>
      <c r="B43" s="64">
        <v>1</v>
      </c>
      <c r="C43" s="112" t="s">
        <v>5</v>
      </c>
      <c r="D43" s="65">
        <v>101</v>
      </c>
      <c r="E43" s="66">
        <v>0</v>
      </c>
      <c r="F43" s="90">
        <v>3.0028119145051164</v>
      </c>
      <c r="I43" s="67"/>
      <c r="J43" s="90">
        <f>'[1]Cuota-Pago=Saldo'!AN46</f>
        <v>3.0028119145051164</v>
      </c>
      <c r="M43" s="29">
        <f t="shared" si="0"/>
        <v>0</v>
      </c>
    </row>
    <row r="44" spans="1:17" ht="20.100000000000001" customHeight="1" x14ac:dyDescent="0.45">
      <c r="A44" s="69" t="s">
        <v>127</v>
      </c>
      <c r="B44" s="64">
        <v>2</v>
      </c>
      <c r="C44" s="112" t="s">
        <v>5</v>
      </c>
      <c r="D44" s="65">
        <v>102</v>
      </c>
      <c r="E44" s="66">
        <v>0</v>
      </c>
      <c r="F44" s="90">
        <v>-3.7526920834807242E-4</v>
      </c>
      <c r="I44" s="68"/>
      <c r="J44" s="90">
        <f>'[1]Cuota-Pago=Saldo'!AN47</f>
        <v>-3.7526920834807242E-4</v>
      </c>
      <c r="M44" s="29">
        <f t="shared" si="0"/>
        <v>0</v>
      </c>
    </row>
    <row r="45" spans="1:17" ht="20.100000000000001" customHeight="1" x14ac:dyDescent="0.45">
      <c r="A45" s="69" t="s">
        <v>128</v>
      </c>
      <c r="B45" s="64">
        <v>3</v>
      </c>
      <c r="C45" s="112" t="s">
        <v>5</v>
      </c>
      <c r="D45" s="65">
        <v>103</v>
      </c>
      <c r="E45" s="66">
        <v>0</v>
      </c>
      <c r="F45" s="90">
        <v>4.2449421673609322E-3</v>
      </c>
      <c r="I45" s="67"/>
      <c r="J45" s="90">
        <f>'[1]Cuota-Pago=Saldo'!AN48</f>
        <v>4.2449421673609322E-3</v>
      </c>
      <c r="M45" s="29">
        <f t="shared" si="0"/>
        <v>0</v>
      </c>
    </row>
    <row r="46" spans="1:17" ht="20.100000000000001" customHeight="1" x14ac:dyDescent="0.45">
      <c r="A46" s="63" t="s">
        <v>129</v>
      </c>
      <c r="B46" s="64">
        <v>4</v>
      </c>
      <c r="C46" s="112" t="s">
        <v>5</v>
      </c>
      <c r="D46" s="65">
        <v>104</v>
      </c>
      <c r="E46" s="66">
        <v>0</v>
      </c>
      <c r="F46" s="90">
        <v>452.19139552267637</v>
      </c>
      <c r="J46" s="90">
        <f>'[1]Cuota-Pago=Saldo'!AN49</f>
        <v>452.19139552267637</v>
      </c>
      <c r="M46" s="29">
        <f t="shared" si="0"/>
        <v>0</v>
      </c>
    </row>
    <row r="47" spans="1:17" ht="20.100000000000001" customHeight="1" x14ac:dyDescent="0.45">
      <c r="A47" s="63" t="s">
        <v>130</v>
      </c>
      <c r="B47" s="64">
        <v>5</v>
      </c>
      <c r="C47" s="112" t="s">
        <v>5</v>
      </c>
      <c r="D47" s="65">
        <v>201</v>
      </c>
      <c r="E47" s="66">
        <v>0</v>
      </c>
      <c r="F47" s="90">
        <v>-1.415712564551086E-3</v>
      </c>
      <c r="J47" s="90">
        <f>'[1]Cuota-Pago=Saldo'!AN50</f>
        <v>-1.415712564551086E-3</v>
      </c>
      <c r="M47" s="29">
        <f t="shared" si="0"/>
        <v>0</v>
      </c>
    </row>
    <row r="48" spans="1:17" ht="20.100000000000001" customHeight="1" x14ac:dyDescent="0.45">
      <c r="A48" s="69" t="s">
        <v>131</v>
      </c>
      <c r="B48" s="64">
        <v>6</v>
      </c>
      <c r="C48" s="112" t="s">
        <v>5</v>
      </c>
      <c r="D48" s="65">
        <v>202</v>
      </c>
      <c r="E48" s="66">
        <v>0</v>
      </c>
      <c r="F48" s="90">
        <v>-212.32173287130126</v>
      </c>
      <c r="J48" s="90">
        <f>'[1]Cuota-Pago=Saldo'!AN51</f>
        <v>-212.32173287130126</v>
      </c>
      <c r="M48" s="29">
        <f t="shared" si="0"/>
        <v>0</v>
      </c>
    </row>
    <row r="49" spans="1:13" ht="20.100000000000001" customHeight="1" x14ac:dyDescent="0.45">
      <c r="A49" s="63" t="s">
        <v>132</v>
      </c>
      <c r="B49" s="64">
        <v>7</v>
      </c>
      <c r="C49" s="112" t="s">
        <v>5</v>
      </c>
      <c r="D49" s="65">
        <v>203</v>
      </c>
      <c r="E49" s="66">
        <v>0</v>
      </c>
      <c r="F49" s="90">
        <v>-2.6792251182428117E-3</v>
      </c>
      <c r="J49" s="90">
        <f>'[1]Cuota-Pago=Saldo'!AN52</f>
        <v>-2.6792251182428117E-3</v>
      </c>
      <c r="M49" s="29">
        <f t="shared" si="0"/>
        <v>0</v>
      </c>
    </row>
    <row r="50" spans="1:13" ht="20.100000000000001" customHeight="1" x14ac:dyDescent="0.45">
      <c r="A50" s="69" t="s">
        <v>133</v>
      </c>
      <c r="B50" s="64">
        <v>8</v>
      </c>
      <c r="C50" s="112" t="s">
        <v>5</v>
      </c>
      <c r="D50" s="65">
        <v>204</v>
      </c>
      <c r="E50" s="66">
        <v>0</v>
      </c>
      <c r="F50" s="90">
        <v>-4.0441290295234467E-3</v>
      </c>
      <c r="J50" s="90">
        <f>'[1]Cuota-Pago=Saldo'!AN53</f>
        <v>-4.0441290295234467E-3</v>
      </c>
      <c r="M50" s="29">
        <f t="shared" si="0"/>
        <v>0</v>
      </c>
    </row>
    <row r="51" spans="1:13" ht="20.100000000000001" customHeight="1" x14ac:dyDescent="0.45">
      <c r="A51" s="69" t="s">
        <v>134</v>
      </c>
      <c r="B51" s="64">
        <v>9</v>
      </c>
      <c r="C51" s="112" t="s">
        <v>5</v>
      </c>
      <c r="D51" s="65">
        <v>301</v>
      </c>
      <c r="E51" s="66">
        <v>0</v>
      </c>
      <c r="F51" s="90">
        <v>2.6077327453322141E-3</v>
      </c>
      <c r="J51" s="90">
        <f>'[1]Cuota-Pago=Saldo'!AN54</f>
        <v>2.6077327453322141E-3</v>
      </c>
      <c r="M51" s="29">
        <f t="shared" si="0"/>
        <v>0</v>
      </c>
    </row>
    <row r="52" spans="1:13" ht="20.100000000000001" customHeight="1" x14ac:dyDescent="0.45">
      <c r="A52" s="69" t="s">
        <v>135</v>
      </c>
      <c r="B52" s="64">
        <v>10</v>
      </c>
      <c r="C52" s="112" t="s">
        <v>5</v>
      </c>
      <c r="D52" s="65">
        <v>302</v>
      </c>
      <c r="E52" s="66">
        <v>0</v>
      </c>
      <c r="F52" s="90">
        <v>-4.6133060295687756E-3</v>
      </c>
      <c r="J52" s="90">
        <f>'[1]Cuota-Pago=Saldo'!AN55</f>
        <v>-4.6133060295687756E-3</v>
      </c>
      <c r="M52" s="29">
        <f t="shared" si="0"/>
        <v>0</v>
      </c>
    </row>
    <row r="53" spans="1:13" ht="20.100000000000001" customHeight="1" x14ac:dyDescent="0.45">
      <c r="A53" s="69" t="s">
        <v>136</v>
      </c>
      <c r="B53" s="64">
        <v>11</v>
      </c>
      <c r="C53" s="112" t="s">
        <v>5</v>
      </c>
      <c r="D53" s="65">
        <v>303</v>
      </c>
      <c r="E53" s="66">
        <v>0</v>
      </c>
      <c r="F53" s="90">
        <v>0.96589833984279494</v>
      </c>
      <c r="J53" s="90">
        <f>'[1]Cuota-Pago=Saldo'!AN56</f>
        <v>0.96589833984279494</v>
      </c>
      <c r="M53" s="29">
        <f t="shared" si="0"/>
        <v>0</v>
      </c>
    </row>
    <row r="54" spans="1:13" ht="20.100000000000001" customHeight="1" x14ac:dyDescent="0.45">
      <c r="A54" s="69" t="s">
        <v>137</v>
      </c>
      <c r="B54" s="64">
        <v>12</v>
      </c>
      <c r="C54" s="112" t="s">
        <v>5</v>
      </c>
      <c r="D54" s="65">
        <v>304</v>
      </c>
      <c r="E54" s="66">
        <v>0</v>
      </c>
      <c r="F54" s="90">
        <v>-3.6390197134892333E-3</v>
      </c>
      <c r="J54" s="90">
        <f>'[1]Cuota-Pago=Saldo'!AN57</f>
        <v>-3.6390197134892333E-3</v>
      </c>
      <c r="M54" s="29">
        <f t="shared" si="0"/>
        <v>0</v>
      </c>
    </row>
    <row r="55" spans="1:13" ht="20.100000000000001" customHeight="1" x14ac:dyDescent="0.45">
      <c r="A55" s="69" t="s">
        <v>138</v>
      </c>
      <c r="B55" s="64">
        <v>13</v>
      </c>
      <c r="C55" s="112" t="s">
        <v>5</v>
      </c>
      <c r="D55" s="65">
        <v>401</v>
      </c>
      <c r="E55" s="66">
        <v>0</v>
      </c>
      <c r="F55" s="90">
        <v>3.9206867192547179E-3</v>
      </c>
      <c r="J55" s="90">
        <f>'[1]Cuota-Pago=Saldo'!AN58</f>
        <v>3.9206867192547179E-3</v>
      </c>
      <c r="M55" s="29">
        <f t="shared" si="0"/>
        <v>0</v>
      </c>
    </row>
    <row r="56" spans="1:13" ht="20.100000000000001" customHeight="1" x14ac:dyDescent="0.45">
      <c r="A56" s="63" t="s">
        <v>139</v>
      </c>
      <c r="B56" s="64">
        <v>14</v>
      </c>
      <c r="C56" s="112" t="s">
        <v>5</v>
      </c>
      <c r="D56" s="65">
        <v>402</v>
      </c>
      <c r="E56" s="66">
        <v>0</v>
      </c>
      <c r="F56" s="90">
        <v>-3.2056935035598144E-3</v>
      </c>
      <c r="J56" s="90">
        <f>'[1]Cuota-Pago=Saldo'!AN59</f>
        <v>-3.2056935035598144E-3</v>
      </c>
      <c r="M56" s="29">
        <f t="shared" si="0"/>
        <v>0</v>
      </c>
    </row>
    <row r="57" spans="1:13" ht="20.100000000000001" customHeight="1" x14ac:dyDescent="0.45">
      <c r="A57" s="69" t="s">
        <v>140</v>
      </c>
      <c r="B57" s="64">
        <v>15</v>
      </c>
      <c r="C57" s="112" t="s">
        <v>5</v>
      </c>
      <c r="D57" s="71">
        <v>403</v>
      </c>
      <c r="E57" s="66">
        <v>0</v>
      </c>
      <c r="F57" s="90">
        <v>318.90410148595424</v>
      </c>
      <c r="J57" s="90">
        <f>'[1]Cuota-Pago=Saldo'!AN60</f>
        <v>318.90410148595424</v>
      </c>
      <c r="M57" s="29">
        <f t="shared" si="0"/>
        <v>0</v>
      </c>
    </row>
    <row r="58" spans="1:13" ht="20.100000000000001" customHeight="1" x14ac:dyDescent="0.45">
      <c r="A58" s="69" t="s">
        <v>141</v>
      </c>
      <c r="B58" s="64">
        <v>16</v>
      </c>
      <c r="C58" s="112" t="s">
        <v>5</v>
      </c>
      <c r="D58" s="65">
        <v>404</v>
      </c>
      <c r="E58" s="66">
        <v>0</v>
      </c>
      <c r="F58" s="90">
        <v>18.796408122119715</v>
      </c>
      <c r="J58" s="90">
        <f>'[1]Cuota-Pago=Saldo'!AN61</f>
        <v>18.796408122119715</v>
      </c>
      <c r="M58" s="29">
        <f t="shared" si="0"/>
        <v>0</v>
      </c>
    </row>
    <row r="59" spans="1:13" ht="20.100000000000001" customHeight="1" x14ac:dyDescent="0.45">
      <c r="A59" s="69" t="s">
        <v>142</v>
      </c>
      <c r="B59" s="64">
        <v>17</v>
      </c>
      <c r="C59" s="112" t="s">
        <v>5</v>
      </c>
      <c r="D59" s="65">
        <v>501</v>
      </c>
      <c r="E59" s="66">
        <v>0</v>
      </c>
      <c r="F59" s="90">
        <v>-4.4671758651588789E-3</v>
      </c>
      <c r="J59" s="90">
        <f>'[1]Cuota-Pago=Saldo'!AN62</f>
        <v>-4.4671758651588789E-3</v>
      </c>
      <c r="M59" s="29">
        <f t="shared" si="0"/>
        <v>0</v>
      </c>
    </row>
    <row r="60" spans="1:13" ht="20.100000000000001" customHeight="1" x14ac:dyDescent="0.45">
      <c r="A60" s="63" t="s">
        <v>143</v>
      </c>
      <c r="B60" s="64">
        <v>18</v>
      </c>
      <c r="C60" s="112" t="s">
        <v>5</v>
      </c>
      <c r="D60" s="65">
        <v>502</v>
      </c>
      <c r="E60" s="66">
        <v>0</v>
      </c>
      <c r="F60" s="90">
        <v>9.3718937307471606E-2</v>
      </c>
      <c r="J60" s="90">
        <f>'[1]Cuota-Pago=Saldo'!AN63</f>
        <v>9.3718937307471606E-2</v>
      </c>
      <c r="M60" s="29">
        <f t="shared" si="0"/>
        <v>0</v>
      </c>
    </row>
    <row r="61" spans="1:13" ht="20.100000000000001" customHeight="1" x14ac:dyDescent="0.45">
      <c r="A61" s="69" t="s">
        <v>144</v>
      </c>
      <c r="B61" s="64">
        <v>19</v>
      </c>
      <c r="C61" s="112" t="s">
        <v>5</v>
      </c>
      <c r="D61" s="65">
        <v>503</v>
      </c>
      <c r="E61" s="66">
        <v>0</v>
      </c>
      <c r="F61" s="90">
        <v>95.904758887162529</v>
      </c>
      <c r="J61" s="90">
        <f>'[1]Cuota-Pago=Saldo'!AN64</f>
        <v>95.904758887162529</v>
      </c>
      <c r="M61" s="29">
        <f t="shared" si="0"/>
        <v>0</v>
      </c>
    </row>
    <row r="62" spans="1:13" ht="20.100000000000001" customHeight="1" x14ac:dyDescent="0.45">
      <c r="A62" s="74" t="s">
        <v>145</v>
      </c>
      <c r="B62" s="64">
        <v>20</v>
      </c>
      <c r="C62" s="112" t="s">
        <v>5</v>
      </c>
      <c r="D62" s="65">
        <v>504</v>
      </c>
      <c r="E62" s="66">
        <v>0</v>
      </c>
      <c r="F62" s="90">
        <v>-3.8380382550258219E-3</v>
      </c>
      <c r="J62" s="90">
        <f>'[1]Cuota-Pago=Saldo'!AN65</f>
        <v>-3.8380382550258219E-3</v>
      </c>
      <c r="M62" s="29">
        <f t="shared" si="0"/>
        <v>0</v>
      </c>
    </row>
    <row r="63" spans="1:13" ht="20.100000000000001" customHeight="1" x14ac:dyDescent="0.45">
      <c r="A63" s="69" t="s">
        <v>146</v>
      </c>
      <c r="B63" s="84">
        <v>1</v>
      </c>
      <c r="C63" s="112" t="s">
        <v>6</v>
      </c>
      <c r="D63" s="65">
        <v>101</v>
      </c>
      <c r="E63" s="66">
        <v>0</v>
      </c>
      <c r="F63" s="90">
        <v>-2.4000201545391064E-3</v>
      </c>
      <c r="I63" s="67"/>
      <c r="J63" s="90">
        <f>'[1]Cuota-Pago=Saldo'!AN66</f>
        <v>-2.4000201545391064E-3</v>
      </c>
      <c r="M63" s="29">
        <f t="shared" si="0"/>
        <v>0</v>
      </c>
    </row>
    <row r="64" spans="1:13" ht="20.100000000000001" customHeight="1" x14ac:dyDescent="0.45">
      <c r="A64" s="69" t="s">
        <v>147</v>
      </c>
      <c r="B64" s="84">
        <v>2</v>
      </c>
      <c r="C64" s="112" t="s">
        <v>6</v>
      </c>
      <c r="D64" s="65">
        <v>102</v>
      </c>
      <c r="E64" s="66">
        <v>0</v>
      </c>
      <c r="F64" s="90">
        <v>0.37146416809781613</v>
      </c>
      <c r="I64" s="68"/>
      <c r="J64" s="90">
        <f>'[1]Cuota-Pago=Saldo'!AN67</f>
        <v>0.37146416809781613</v>
      </c>
      <c r="M64" s="29">
        <f t="shared" si="0"/>
        <v>0</v>
      </c>
    </row>
    <row r="65" spans="1:17" ht="20.100000000000001" customHeight="1" x14ac:dyDescent="0.45">
      <c r="A65" s="69" t="s">
        <v>148</v>
      </c>
      <c r="B65" s="84">
        <v>3</v>
      </c>
      <c r="C65" s="112" t="s">
        <v>6</v>
      </c>
      <c r="D65" s="65">
        <v>103</v>
      </c>
      <c r="E65" s="66">
        <v>0</v>
      </c>
      <c r="F65" s="90">
        <v>-390.47322121403704</v>
      </c>
      <c r="I65" s="67"/>
      <c r="J65" s="90">
        <f>'[1]Cuota-Pago=Saldo'!AN68</f>
        <v>-390.47322121403704</v>
      </c>
      <c r="M65" s="29">
        <f t="shared" si="0"/>
        <v>0</v>
      </c>
    </row>
    <row r="66" spans="1:17" ht="20.100000000000001" customHeight="1" x14ac:dyDescent="0.45">
      <c r="A66" s="69" t="s">
        <v>149</v>
      </c>
      <c r="B66" s="84">
        <v>4</v>
      </c>
      <c r="C66" s="112" t="s">
        <v>6</v>
      </c>
      <c r="D66" s="65">
        <v>104</v>
      </c>
      <c r="E66" s="66">
        <v>0</v>
      </c>
      <c r="F66" s="90">
        <v>33.799934262694649</v>
      </c>
      <c r="J66" s="90">
        <f>'[1]Cuota-Pago=Saldo'!AN69</f>
        <v>33.799934262694649</v>
      </c>
      <c r="M66" s="29">
        <f t="shared" si="0"/>
        <v>0</v>
      </c>
    </row>
    <row r="67" spans="1:17" ht="20.100000000000001" customHeight="1" x14ac:dyDescent="0.45">
      <c r="A67" s="69" t="s">
        <v>150</v>
      </c>
      <c r="B67" s="84">
        <v>5</v>
      </c>
      <c r="C67" s="112" t="s">
        <v>6</v>
      </c>
      <c r="D67" s="65">
        <v>201</v>
      </c>
      <c r="E67" s="66">
        <v>0</v>
      </c>
      <c r="F67" s="90">
        <v>1.4294721241299158E-3</v>
      </c>
      <c r="J67" s="90">
        <f>'[1]Cuota-Pago=Saldo'!AN70</f>
        <v>1.4294721241299158E-3</v>
      </c>
      <c r="M67" s="29">
        <f t="shared" si="0"/>
        <v>0</v>
      </c>
    </row>
    <row r="68" spans="1:17" s="61" customFormat="1" ht="20.100000000000001" customHeight="1" x14ac:dyDescent="0.45">
      <c r="A68" s="69" t="s">
        <v>151</v>
      </c>
      <c r="B68" s="84">
        <v>6</v>
      </c>
      <c r="C68" s="112" t="s">
        <v>6</v>
      </c>
      <c r="D68" s="65">
        <v>202</v>
      </c>
      <c r="E68" s="66">
        <v>0</v>
      </c>
      <c r="F68" s="90">
        <v>5.1682093271665508E-5</v>
      </c>
      <c r="H68" s="62"/>
      <c r="I68" s="62"/>
      <c r="J68" s="90">
        <f>'[1]Cuota-Pago=Saldo'!AN71</f>
        <v>5.1682093271665508E-5</v>
      </c>
      <c r="L68"/>
      <c r="M68" s="29">
        <f>SUM(J68,-F68)</f>
        <v>0</v>
      </c>
      <c r="N68"/>
      <c r="O68"/>
      <c r="P68"/>
      <c r="Q68"/>
    </row>
    <row r="69" spans="1:17" s="61" customFormat="1" ht="20.100000000000001" customHeight="1" x14ac:dyDescent="0.45">
      <c r="A69" s="63" t="s">
        <v>152</v>
      </c>
      <c r="B69" s="84">
        <v>7</v>
      </c>
      <c r="C69" s="112" t="s">
        <v>6</v>
      </c>
      <c r="D69" s="65">
        <v>203</v>
      </c>
      <c r="E69" s="66">
        <v>0</v>
      </c>
      <c r="F69" s="90">
        <v>4.0148060541014274E-3</v>
      </c>
      <c r="H69" s="62"/>
      <c r="I69" s="62"/>
      <c r="J69" s="90">
        <f>'[1]Cuota-Pago=Saldo'!AN72</f>
        <v>4.0148060541014274E-3</v>
      </c>
      <c r="L69"/>
      <c r="M69" s="29">
        <f t="shared" ref="M69:M131" si="1">SUM(J69,-F69)</f>
        <v>0</v>
      </c>
      <c r="N69"/>
      <c r="O69"/>
      <c r="P69"/>
      <c r="Q69"/>
    </row>
    <row r="70" spans="1:17" s="61" customFormat="1" ht="20.100000000000001" customHeight="1" x14ac:dyDescent="0.45">
      <c r="A70" s="63" t="s">
        <v>153</v>
      </c>
      <c r="B70" s="84">
        <v>8</v>
      </c>
      <c r="C70" s="112" t="s">
        <v>6</v>
      </c>
      <c r="D70" s="65">
        <v>204</v>
      </c>
      <c r="E70" s="66">
        <v>0</v>
      </c>
      <c r="F70" s="90">
        <v>1.3741052795467112E-2</v>
      </c>
      <c r="H70" s="62"/>
      <c r="I70" s="62"/>
      <c r="J70" s="90">
        <f>'[1]Cuota-Pago=Saldo'!AN73</f>
        <v>1.3741052795467112E-2</v>
      </c>
      <c r="L70"/>
      <c r="M70" s="29">
        <f t="shared" si="1"/>
        <v>0</v>
      </c>
      <c r="N70"/>
      <c r="O70"/>
      <c r="P70"/>
      <c r="Q70"/>
    </row>
    <row r="71" spans="1:17" s="61" customFormat="1" ht="20.100000000000001" customHeight="1" x14ac:dyDescent="0.45">
      <c r="A71" s="63" t="s">
        <v>154</v>
      </c>
      <c r="B71" s="84">
        <v>9</v>
      </c>
      <c r="C71" s="112" t="s">
        <v>6</v>
      </c>
      <c r="D71" s="65">
        <v>301</v>
      </c>
      <c r="E71" s="66">
        <v>0</v>
      </c>
      <c r="F71" s="90">
        <v>-6.3431359455989877E-4</v>
      </c>
      <c r="H71" s="62"/>
      <c r="I71" s="62"/>
      <c r="J71" s="90">
        <f>'[1]Cuota-Pago=Saldo'!AN74</f>
        <v>-6.3431359455989877E-4</v>
      </c>
      <c r="L71"/>
      <c r="M71" s="29">
        <f t="shared" si="1"/>
        <v>0</v>
      </c>
      <c r="N71"/>
      <c r="O71"/>
      <c r="P71"/>
      <c r="Q71"/>
    </row>
    <row r="72" spans="1:17" s="61" customFormat="1" ht="20.100000000000001" customHeight="1" x14ac:dyDescent="0.45">
      <c r="A72" s="69" t="s">
        <v>155</v>
      </c>
      <c r="B72" s="84">
        <v>10</v>
      </c>
      <c r="C72" s="112" t="s">
        <v>6</v>
      </c>
      <c r="D72" s="65">
        <v>302</v>
      </c>
      <c r="E72" s="66">
        <v>0</v>
      </c>
      <c r="F72" s="90">
        <v>2.0236213663338276E-4</v>
      </c>
      <c r="H72" s="62"/>
      <c r="I72" s="62"/>
      <c r="J72" s="90">
        <f>'[1]Cuota-Pago=Saldo'!AN75</f>
        <v>2.0236213663338276E-4</v>
      </c>
      <c r="L72"/>
      <c r="M72" s="29">
        <f t="shared" si="1"/>
        <v>0</v>
      </c>
      <c r="N72"/>
      <c r="O72"/>
      <c r="P72"/>
      <c r="Q72"/>
    </row>
    <row r="73" spans="1:17" s="61" customFormat="1" ht="20.100000000000001" customHeight="1" x14ac:dyDescent="0.45">
      <c r="A73" s="69" t="s">
        <v>156</v>
      </c>
      <c r="B73" s="84">
        <v>11</v>
      </c>
      <c r="C73" s="112" t="s">
        <v>6</v>
      </c>
      <c r="D73" s="65">
        <v>303</v>
      </c>
      <c r="E73" s="66">
        <v>0</v>
      </c>
      <c r="F73" s="90">
        <v>-1.8328119293755663E-3</v>
      </c>
      <c r="H73" s="62"/>
      <c r="I73" s="62"/>
      <c r="J73" s="90">
        <f>'[1]Cuota-Pago=Saldo'!AN76</f>
        <v>-1.8328119293755663E-3</v>
      </c>
      <c r="L73"/>
      <c r="M73" s="29">
        <f t="shared" si="1"/>
        <v>0</v>
      </c>
      <c r="N73"/>
      <c r="O73"/>
      <c r="P73"/>
      <c r="Q73"/>
    </row>
    <row r="74" spans="1:17" s="61" customFormat="1" ht="20.100000000000001" customHeight="1" x14ac:dyDescent="0.45">
      <c r="A74" s="69" t="s">
        <v>157</v>
      </c>
      <c r="B74" s="84">
        <v>12</v>
      </c>
      <c r="C74" s="112" t="s">
        <v>6</v>
      </c>
      <c r="D74" s="65">
        <v>304</v>
      </c>
      <c r="E74" s="66">
        <v>0</v>
      </c>
      <c r="F74" s="90">
        <v>315.86867112391161</v>
      </c>
      <c r="H74" s="62"/>
      <c r="I74" s="62"/>
      <c r="J74" s="90">
        <f>'[1]Cuota-Pago=Saldo'!AN77</f>
        <v>315.86867112391161</v>
      </c>
      <c r="L74"/>
      <c r="M74" s="29">
        <f t="shared" si="1"/>
        <v>0</v>
      </c>
      <c r="N74"/>
      <c r="O74"/>
      <c r="P74"/>
      <c r="Q74"/>
    </row>
    <row r="75" spans="1:17" s="61" customFormat="1" ht="20.100000000000001" customHeight="1" x14ac:dyDescent="0.45">
      <c r="A75" s="63" t="s">
        <v>158</v>
      </c>
      <c r="B75" s="84">
        <v>13</v>
      </c>
      <c r="C75" s="112" t="s">
        <v>6</v>
      </c>
      <c r="D75" s="65">
        <v>401</v>
      </c>
      <c r="E75" s="66">
        <v>0</v>
      </c>
      <c r="F75" s="90">
        <v>-4.6279709206373809E-3</v>
      </c>
      <c r="H75" s="62"/>
      <c r="I75" s="62"/>
      <c r="J75" s="90">
        <f>'[1]Cuota-Pago=Saldo'!AN78</f>
        <v>-4.6279709206373809E-3</v>
      </c>
      <c r="L75"/>
      <c r="M75" s="29">
        <f t="shared" si="1"/>
        <v>0</v>
      </c>
      <c r="N75"/>
      <c r="O75"/>
      <c r="P75"/>
      <c r="Q75"/>
    </row>
    <row r="76" spans="1:17" s="61" customFormat="1" ht="20.100000000000001" customHeight="1" x14ac:dyDescent="0.45">
      <c r="A76" s="69" t="s">
        <v>159</v>
      </c>
      <c r="B76" s="84">
        <v>14</v>
      </c>
      <c r="C76" s="112" t="s">
        <v>6</v>
      </c>
      <c r="D76" s="65">
        <v>402</v>
      </c>
      <c r="E76" s="66">
        <v>0</v>
      </c>
      <c r="F76" s="90">
        <v>43.043363670247174</v>
      </c>
      <c r="H76" s="62"/>
      <c r="I76" s="62"/>
      <c r="J76" s="90">
        <f>'[1]Cuota-Pago=Saldo'!AN79</f>
        <v>43.043363670247174</v>
      </c>
      <c r="L76"/>
      <c r="M76" s="29">
        <f t="shared" si="1"/>
        <v>0</v>
      </c>
      <c r="N76"/>
      <c r="O76"/>
      <c r="P76"/>
      <c r="Q76"/>
    </row>
    <row r="77" spans="1:17" s="61" customFormat="1" ht="20.100000000000001" customHeight="1" x14ac:dyDescent="0.45">
      <c r="A77" s="75" t="s">
        <v>160</v>
      </c>
      <c r="B77" s="84">
        <v>15</v>
      </c>
      <c r="C77" s="112" t="s">
        <v>6</v>
      </c>
      <c r="D77" s="71">
        <v>403</v>
      </c>
      <c r="E77" s="66">
        <v>0</v>
      </c>
      <c r="F77" s="90">
        <v>1.2699203419401783E-3</v>
      </c>
      <c r="H77" s="62"/>
      <c r="I77" s="62"/>
      <c r="J77" s="90">
        <f>'[1]Cuota-Pago=Saldo'!AN80</f>
        <v>1.2699203419401783E-3</v>
      </c>
      <c r="L77"/>
      <c r="M77" s="29">
        <f t="shared" si="1"/>
        <v>0</v>
      </c>
      <c r="N77"/>
      <c r="O77"/>
      <c r="P77"/>
      <c r="Q77"/>
    </row>
    <row r="78" spans="1:17" s="61" customFormat="1" ht="20.100000000000001" customHeight="1" x14ac:dyDescent="0.45">
      <c r="A78" s="63" t="s">
        <v>161</v>
      </c>
      <c r="B78" s="84">
        <v>16</v>
      </c>
      <c r="C78" s="112" t="s">
        <v>6</v>
      </c>
      <c r="D78" s="65">
        <v>404</v>
      </c>
      <c r="E78" s="66">
        <v>0</v>
      </c>
      <c r="F78" s="90">
        <v>1.860342171994489E-3</v>
      </c>
      <c r="H78" s="62"/>
      <c r="I78" s="62"/>
      <c r="J78" s="90">
        <f>'[1]Cuota-Pago=Saldo'!AN81</f>
        <v>1.860342171994489E-3</v>
      </c>
      <c r="L78"/>
      <c r="M78" s="29">
        <f t="shared" si="1"/>
        <v>0</v>
      </c>
      <c r="N78"/>
      <c r="O78"/>
      <c r="P78"/>
      <c r="Q78"/>
    </row>
    <row r="79" spans="1:17" s="61" customFormat="1" ht="20.100000000000001" customHeight="1" x14ac:dyDescent="0.45">
      <c r="A79" s="69" t="s">
        <v>162</v>
      </c>
      <c r="B79" s="84">
        <v>17</v>
      </c>
      <c r="C79" s="112" t="s">
        <v>6</v>
      </c>
      <c r="D79" s="65">
        <v>501</v>
      </c>
      <c r="E79" s="66">
        <v>0</v>
      </c>
      <c r="F79" s="90">
        <v>0.81383963734413101</v>
      </c>
      <c r="H79" s="62"/>
      <c r="I79" s="62"/>
      <c r="J79" s="90">
        <f>'[1]Cuota-Pago=Saldo'!AN82</f>
        <v>0.81383963734413101</v>
      </c>
      <c r="L79"/>
      <c r="M79" s="29">
        <f t="shared" si="1"/>
        <v>0</v>
      </c>
      <c r="N79"/>
      <c r="O79"/>
      <c r="P79"/>
      <c r="Q79"/>
    </row>
    <row r="80" spans="1:17" s="61" customFormat="1" ht="20.100000000000001" customHeight="1" x14ac:dyDescent="0.45">
      <c r="A80" s="69" t="s">
        <v>163</v>
      </c>
      <c r="B80" s="84">
        <v>18</v>
      </c>
      <c r="C80" s="112" t="s">
        <v>6</v>
      </c>
      <c r="D80" s="65">
        <v>502</v>
      </c>
      <c r="E80" s="66">
        <v>0</v>
      </c>
      <c r="F80" s="90">
        <v>5.4250440945395439E-2</v>
      </c>
      <c r="H80" s="62"/>
      <c r="I80" s="62"/>
      <c r="J80" s="90">
        <f>'[1]Cuota-Pago=Saldo'!AN83</f>
        <v>5.4250440945395439E-2</v>
      </c>
      <c r="L80"/>
      <c r="M80" s="29">
        <f t="shared" si="1"/>
        <v>0</v>
      </c>
      <c r="N80"/>
      <c r="O80"/>
      <c r="P80"/>
      <c r="Q80"/>
    </row>
    <row r="81" spans="1:17" s="61" customFormat="1" ht="20.100000000000001" customHeight="1" x14ac:dyDescent="0.45">
      <c r="A81" s="69" t="s">
        <v>164</v>
      </c>
      <c r="B81" s="84">
        <v>19</v>
      </c>
      <c r="C81" s="112" t="s">
        <v>6</v>
      </c>
      <c r="D81" s="65">
        <v>503</v>
      </c>
      <c r="E81" s="66">
        <v>0</v>
      </c>
      <c r="F81" s="90">
        <v>-423.30695412683082</v>
      </c>
      <c r="H81" s="62"/>
      <c r="I81" s="62"/>
      <c r="J81" s="90">
        <f>'[1]Cuota-Pago=Saldo'!AN84</f>
        <v>-423.30695412683082</v>
      </c>
      <c r="L81"/>
      <c r="M81" s="29">
        <f t="shared" si="1"/>
        <v>0</v>
      </c>
      <c r="N81"/>
      <c r="O81"/>
      <c r="P81"/>
      <c r="Q81"/>
    </row>
    <row r="82" spans="1:17" s="61" customFormat="1" ht="20.100000000000001" customHeight="1" x14ac:dyDescent="0.45">
      <c r="A82" s="69" t="s">
        <v>165</v>
      </c>
      <c r="B82" s="84">
        <v>20</v>
      </c>
      <c r="C82" s="112" t="s">
        <v>6</v>
      </c>
      <c r="D82" s="65">
        <v>504</v>
      </c>
      <c r="E82" s="66">
        <v>0</v>
      </c>
      <c r="F82" s="90">
        <v>2.5813775672531847E-3</v>
      </c>
      <c r="H82" s="62"/>
      <c r="I82" s="62"/>
      <c r="J82" s="90">
        <f>'[1]Cuota-Pago=Saldo'!AN85</f>
        <v>2.5813775672531847E-3</v>
      </c>
      <c r="L82"/>
      <c r="M82" s="29">
        <f t="shared" si="1"/>
        <v>0</v>
      </c>
      <c r="N82"/>
      <c r="O82"/>
      <c r="P82"/>
      <c r="Q82"/>
    </row>
    <row r="83" spans="1:17" ht="20.100000000000001" customHeight="1" x14ac:dyDescent="0.45">
      <c r="A83" s="69" t="s">
        <v>166</v>
      </c>
      <c r="B83" s="64">
        <v>1</v>
      </c>
      <c r="C83" s="112" t="s">
        <v>7</v>
      </c>
      <c r="D83" s="65">
        <v>101</v>
      </c>
      <c r="E83" s="66">
        <v>0</v>
      </c>
      <c r="F83" s="90">
        <v>365.54431104288915</v>
      </c>
      <c r="I83" s="67"/>
      <c r="J83" s="90">
        <f>'[1]Cuota-Pago=Saldo'!AN86</f>
        <v>365.54431104288915</v>
      </c>
      <c r="M83" s="29">
        <f t="shared" si="1"/>
        <v>0</v>
      </c>
    </row>
    <row r="84" spans="1:17" ht="20.100000000000001" customHeight="1" x14ac:dyDescent="0.45">
      <c r="A84" s="69" t="s">
        <v>167</v>
      </c>
      <c r="B84" s="64">
        <v>2</v>
      </c>
      <c r="C84" s="112" t="s">
        <v>7</v>
      </c>
      <c r="D84" s="65">
        <v>102</v>
      </c>
      <c r="E84" s="66">
        <v>0</v>
      </c>
      <c r="F84" s="90">
        <v>-3.4496681301448007E-3</v>
      </c>
      <c r="I84" s="68"/>
      <c r="J84" s="90">
        <f>'[1]Cuota-Pago=Saldo'!AN87</f>
        <v>-3.4496681301448007E-3</v>
      </c>
      <c r="M84" s="29">
        <f t="shared" si="1"/>
        <v>0</v>
      </c>
    </row>
    <row r="85" spans="1:17" ht="20.100000000000001" customHeight="1" x14ac:dyDescent="0.45">
      <c r="A85" s="69" t="s">
        <v>168</v>
      </c>
      <c r="B85" s="64">
        <v>3</v>
      </c>
      <c r="C85" s="112" t="s">
        <v>7</v>
      </c>
      <c r="D85" s="65">
        <v>103</v>
      </c>
      <c r="E85" s="66">
        <v>0</v>
      </c>
      <c r="F85" s="90">
        <v>3.0665950412185339E-3</v>
      </c>
      <c r="I85" s="67"/>
      <c r="J85" s="90">
        <f>'[1]Cuota-Pago=Saldo'!AN88</f>
        <v>3.0665950412185339E-3</v>
      </c>
      <c r="M85" s="29">
        <f t="shared" si="1"/>
        <v>0</v>
      </c>
    </row>
    <row r="86" spans="1:17" ht="20.100000000000001" customHeight="1" x14ac:dyDescent="0.45">
      <c r="A86" s="69" t="s">
        <v>169</v>
      </c>
      <c r="B86" s="64">
        <v>4</v>
      </c>
      <c r="C86" s="112" t="s">
        <v>7</v>
      </c>
      <c r="D86" s="65">
        <v>104</v>
      </c>
      <c r="E86" s="66">
        <v>0</v>
      </c>
      <c r="F86" s="90">
        <v>2.1162788683000144E-3</v>
      </c>
      <c r="J86" s="90">
        <f>'[1]Cuota-Pago=Saldo'!AN89</f>
        <v>2.1162788683000144E-3</v>
      </c>
      <c r="M86" s="29">
        <f t="shared" si="1"/>
        <v>0</v>
      </c>
    </row>
    <row r="87" spans="1:17" ht="20.100000000000001" customHeight="1" x14ac:dyDescent="0.45">
      <c r="A87" s="69" t="s">
        <v>170</v>
      </c>
      <c r="B87" s="64">
        <v>5</v>
      </c>
      <c r="C87" s="112" t="s">
        <v>7</v>
      </c>
      <c r="D87" s="65">
        <v>201</v>
      </c>
      <c r="E87" s="66">
        <v>0</v>
      </c>
      <c r="F87" s="90">
        <v>8.9637677176824582E-2</v>
      </c>
      <c r="J87" s="90">
        <f>'[1]Cuota-Pago=Saldo'!AN90</f>
        <v>8.9637677176824582E-2</v>
      </c>
      <c r="M87" s="29">
        <f t="shared" si="1"/>
        <v>0</v>
      </c>
    </row>
    <row r="88" spans="1:17" ht="20.100000000000001" customHeight="1" x14ac:dyDescent="0.45">
      <c r="A88" s="63" t="s">
        <v>171</v>
      </c>
      <c r="B88" s="64">
        <v>6</v>
      </c>
      <c r="C88" s="112" t="s">
        <v>7</v>
      </c>
      <c r="D88" s="65">
        <v>202</v>
      </c>
      <c r="E88" s="66">
        <v>0</v>
      </c>
      <c r="F88" s="90">
        <v>9.1772164751091623E-5</v>
      </c>
      <c r="J88" s="90">
        <f>'[1]Cuota-Pago=Saldo'!AN91</f>
        <v>9.1772164751091623E-5</v>
      </c>
      <c r="M88" s="29">
        <f t="shared" si="1"/>
        <v>0</v>
      </c>
    </row>
    <row r="89" spans="1:17" ht="20.100000000000001" customHeight="1" x14ac:dyDescent="0.45">
      <c r="A89" s="69" t="s">
        <v>172</v>
      </c>
      <c r="B89" s="64">
        <v>7</v>
      </c>
      <c r="C89" s="112" t="s">
        <v>7</v>
      </c>
      <c r="D89" s="65">
        <v>203</v>
      </c>
      <c r="E89" s="66">
        <v>0</v>
      </c>
      <c r="F89" s="90">
        <v>-3.712022141428406E-3</v>
      </c>
      <c r="J89" s="90">
        <f>'[1]Cuota-Pago=Saldo'!AN92</f>
        <v>-3.712022141428406E-3</v>
      </c>
      <c r="M89" s="29">
        <f t="shared" si="1"/>
        <v>0</v>
      </c>
    </row>
    <row r="90" spans="1:17" ht="20.100000000000001" customHeight="1" x14ac:dyDescent="0.45">
      <c r="A90" s="69" t="s">
        <v>173</v>
      </c>
      <c r="B90" s="64">
        <v>8</v>
      </c>
      <c r="C90" s="112" t="s">
        <v>7</v>
      </c>
      <c r="D90" s="65">
        <v>204</v>
      </c>
      <c r="E90" s="66">
        <v>0</v>
      </c>
      <c r="F90" s="90">
        <v>7.4724608863334652E-3</v>
      </c>
      <c r="J90" s="90">
        <f>'[1]Cuota-Pago=Saldo'!AN93</f>
        <v>7.4724608863334652E-3</v>
      </c>
      <c r="M90" s="29">
        <f t="shared" si="1"/>
        <v>0</v>
      </c>
    </row>
    <row r="91" spans="1:17" ht="20.100000000000001" customHeight="1" x14ac:dyDescent="0.45">
      <c r="A91" s="69" t="s">
        <v>174</v>
      </c>
      <c r="B91" s="64">
        <v>9</v>
      </c>
      <c r="C91" s="112" t="s">
        <v>7</v>
      </c>
      <c r="D91" s="65">
        <v>301</v>
      </c>
      <c r="E91" s="66">
        <v>0</v>
      </c>
      <c r="F91" s="90">
        <v>-397.89073000107481</v>
      </c>
      <c r="J91" s="90">
        <f>'[1]Cuota-Pago=Saldo'!AN94</f>
        <v>-397.89073000107481</v>
      </c>
      <c r="M91" s="29">
        <f t="shared" si="1"/>
        <v>0</v>
      </c>
    </row>
    <row r="92" spans="1:17" s="61" customFormat="1" ht="20.100000000000001" customHeight="1" x14ac:dyDescent="0.45">
      <c r="A92" s="69" t="s">
        <v>175</v>
      </c>
      <c r="B92" s="64">
        <v>10</v>
      </c>
      <c r="C92" s="112" t="s">
        <v>7</v>
      </c>
      <c r="D92" s="65">
        <v>302</v>
      </c>
      <c r="E92" s="66">
        <v>0</v>
      </c>
      <c r="F92" s="90">
        <v>-2.7627703379948798E-3</v>
      </c>
      <c r="H92" s="62"/>
      <c r="I92" s="62"/>
      <c r="J92" s="90">
        <f>'[1]Cuota-Pago=Saldo'!AN95</f>
        <v>-2.7627703379948798E-3</v>
      </c>
      <c r="L92"/>
      <c r="M92" s="29">
        <f t="shared" si="1"/>
        <v>0</v>
      </c>
      <c r="N92"/>
      <c r="O92"/>
      <c r="P92"/>
      <c r="Q92"/>
    </row>
    <row r="93" spans="1:17" s="61" customFormat="1" ht="20.100000000000001" customHeight="1" x14ac:dyDescent="0.45">
      <c r="A93" s="69" t="s">
        <v>176</v>
      </c>
      <c r="B93" s="64">
        <v>11</v>
      </c>
      <c r="C93" s="112" t="s">
        <v>7</v>
      </c>
      <c r="D93" s="65">
        <v>303</v>
      </c>
      <c r="E93" s="66">
        <v>0</v>
      </c>
      <c r="F93" s="90">
        <v>-1772.0467347621534</v>
      </c>
      <c r="H93" s="62"/>
      <c r="I93" s="62"/>
      <c r="J93" s="90">
        <f>'[1]Cuota-Pago=Saldo'!AN96</f>
        <v>-1772.0467347621534</v>
      </c>
      <c r="L93"/>
      <c r="M93" s="29">
        <f t="shared" si="1"/>
        <v>0</v>
      </c>
      <c r="N93"/>
      <c r="O93"/>
      <c r="P93"/>
      <c r="Q93"/>
    </row>
    <row r="94" spans="1:17" s="61" customFormat="1" ht="20.100000000000001" customHeight="1" x14ac:dyDescent="0.45">
      <c r="A94" s="69" t="s">
        <v>177</v>
      </c>
      <c r="B94" s="64">
        <v>12</v>
      </c>
      <c r="C94" s="112" t="s">
        <v>7</v>
      </c>
      <c r="D94" s="65">
        <v>304</v>
      </c>
      <c r="E94" s="66">
        <v>0</v>
      </c>
      <c r="F94" s="90">
        <v>-1.5621482108940654E-3</v>
      </c>
      <c r="H94" s="62"/>
      <c r="I94" s="62"/>
      <c r="J94" s="90">
        <f>'[1]Cuota-Pago=Saldo'!AN97</f>
        <v>-1.5621482108940654E-3</v>
      </c>
      <c r="L94"/>
      <c r="M94" s="29">
        <f t="shared" si="1"/>
        <v>0</v>
      </c>
      <c r="N94"/>
      <c r="O94"/>
      <c r="P94"/>
      <c r="Q94"/>
    </row>
    <row r="95" spans="1:17" s="61" customFormat="1" ht="20.100000000000001" customHeight="1" x14ac:dyDescent="0.45">
      <c r="A95" s="69" t="s">
        <v>178</v>
      </c>
      <c r="B95" s="64">
        <v>13</v>
      </c>
      <c r="C95" s="112" t="s">
        <v>7</v>
      </c>
      <c r="D95" s="65">
        <v>401</v>
      </c>
      <c r="E95" s="66">
        <v>0</v>
      </c>
      <c r="F95" s="90">
        <v>-2.6609378805915185E-3</v>
      </c>
      <c r="G95" s="61">
        <v>100</v>
      </c>
      <c r="H95" s="62"/>
      <c r="I95" s="62"/>
      <c r="J95" s="90">
        <f>'[1]Cuota-Pago=Saldo'!AN98</f>
        <v>-2.6609378805915185E-3</v>
      </c>
      <c r="L95"/>
      <c r="M95" s="29">
        <f t="shared" si="1"/>
        <v>0</v>
      </c>
      <c r="N95"/>
      <c r="O95"/>
      <c r="P95"/>
      <c r="Q95"/>
    </row>
    <row r="96" spans="1:17" s="61" customFormat="1" ht="20.100000000000001" customHeight="1" x14ac:dyDescent="0.45">
      <c r="A96" s="63" t="s">
        <v>179</v>
      </c>
      <c r="B96" s="64">
        <v>14</v>
      </c>
      <c r="C96" s="112" t="s">
        <v>7</v>
      </c>
      <c r="D96" s="65">
        <v>402</v>
      </c>
      <c r="E96" s="66">
        <v>0</v>
      </c>
      <c r="F96" s="90">
        <v>2.0762289590834371E-3</v>
      </c>
      <c r="H96" s="62"/>
      <c r="I96" s="62"/>
      <c r="J96" s="90">
        <f>'[1]Cuota-Pago=Saldo'!AN99</f>
        <v>2.0762289590834371E-3</v>
      </c>
      <c r="L96"/>
      <c r="M96" s="29">
        <f t="shared" si="1"/>
        <v>0</v>
      </c>
      <c r="N96"/>
      <c r="O96"/>
      <c r="P96"/>
      <c r="Q96"/>
    </row>
    <row r="97" spans="1:17" s="61" customFormat="1" ht="20.100000000000001" customHeight="1" x14ac:dyDescent="0.45">
      <c r="A97" s="63" t="s">
        <v>180</v>
      </c>
      <c r="B97" s="64">
        <v>15</v>
      </c>
      <c r="C97" s="112" t="s">
        <v>7</v>
      </c>
      <c r="D97" s="71">
        <v>403</v>
      </c>
      <c r="E97" s="66">
        <v>0</v>
      </c>
      <c r="F97" s="90">
        <v>-4.7801944625120996E-3</v>
      </c>
      <c r="H97" s="62"/>
      <c r="I97" s="62"/>
      <c r="J97" s="90">
        <f>'[1]Cuota-Pago=Saldo'!AN100</f>
        <v>-4.7801944625120996E-3</v>
      </c>
      <c r="L97"/>
      <c r="M97" s="29">
        <f t="shared" si="1"/>
        <v>0</v>
      </c>
      <c r="N97"/>
      <c r="O97"/>
      <c r="P97"/>
      <c r="Q97"/>
    </row>
    <row r="98" spans="1:17" s="61" customFormat="1" ht="20.100000000000001" customHeight="1" x14ac:dyDescent="0.45">
      <c r="A98" s="63" t="s">
        <v>181</v>
      </c>
      <c r="B98" s="64">
        <v>16</v>
      </c>
      <c r="C98" s="112" t="s">
        <v>7</v>
      </c>
      <c r="D98" s="65">
        <v>404</v>
      </c>
      <c r="E98" s="66">
        <v>0</v>
      </c>
      <c r="F98" s="90">
        <v>3.2850830064603542E-3</v>
      </c>
      <c r="H98" s="62"/>
      <c r="I98" s="62"/>
      <c r="J98" s="90">
        <f>'[1]Cuota-Pago=Saldo'!AN101</f>
        <v>3.2850830064603542E-3</v>
      </c>
      <c r="L98"/>
      <c r="M98" s="29">
        <f t="shared" si="1"/>
        <v>0</v>
      </c>
      <c r="N98"/>
      <c r="O98"/>
      <c r="P98"/>
      <c r="Q98"/>
    </row>
    <row r="99" spans="1:17" s="61" customFormat="1" ht="20.100000000000001" customHeight="1" x14ac:dyDescent="0.45">
      <c r="A99" s="69" t="s">
        <v>182</v>
      </c>
      <c r="B99" s="64">
        <v>17</v>
      </c>
      <c r="C99" s="112" t="s">
        <v>7</v>
      </c>
      <c r="D99" s="65">
        <v>501</v>
      </c>
      <c r="E99" s="66">
        <v>0</v>
      </c>
      <c r="F99" s="90">
        <v>-1.3551917447784945E-4</v>
      </c>
      <c r="H99" s="62"/>
      <c r="I99" s="62"/>
      <c r="J99" s="90">
        <f>'[1]Cuota-Pago=Saldo'!AN102</f>
        <v>-1.3551917447784945E-4</v>
      </c>
      <c r="L99"/>
      <c r="M99" s="29">
        <f t="shared" si="1"/>
        <v>0</v>
      </c>
      <c r="N99"/>
      <c r="O99"/>
      <c r="P99"/>
      <c r="Q99"/>
    </row>
    <row r="100" spans="1:17" s="61" customFormat="1" ht="20.100000000000001" customHeight="1" x14ac:dyDescent="0.45">
      <c r="A100" s="63" t="s">
        <v>183</v>
      </c>
      <c r="B100" s="64">
        <v>18</v>
      </c>
      <c r="C100" s="112" t="s">
        <v>7</v>
      </c>
      <c r="D100" s="65">
        <v>502</v>
      </c>
      <c r="E100" s="66">
        <v>0</v>
      </c>
      <c r="F100" s="90">
        <v>2.7223565397434299</v>
      </c>
      <c r="H100" s="62"/>
      <c r="I100" s="62"/>
      <c r="J100" s="90">
        <f>'[1]Cuota-Pago=Saldo'!AN103</f>
        <v>2.7223565397434299</v>
      </c>
      <c r="L100"/>
      <c r="M100" s="29">
        <f t="shared" si="1"/>
        <v>0</v>
      </c>
      <c r="N100"/>
      <c r="O100"/>
      <c r="P100"/>
      <c r="Q100"/>
    </row>
    <row r="101" spans="1:17" s="61" customFormat="1" ht="20.100000000000001" customHeight="1" x14ac:dyDescent="0.45">
      <c r="A101" s="69" t="s">
        <v>184</v>
      </c>
      <c r="B101" s="64">
        <v>19</v>
      </c>
      <c r="C101" s="112" t="s">
        <v>7</v>
      </c>
      <c r="D101" s="65">
        <v>503</v>
      </c>
      <c r="E101" s="66">
        <v>0</v>
      </c>
      <c r="F101" s="90">
        <v>340.39990373986581</v>
      </c>
      <c r="H101" s="62"/>
      <c r="I101" s="62"/>
      <c r="J101" s="90">
        <f>'[1]Cuota-Pago=Saldo'!AN104</f>
        <v>340.39990373986581</v>
      </c>
      <c r="L101"/>
      <c r="M101" s="29">
        <f t="shared" si="1"/>
        <v>0</v>
      </c>
      <c r="N101"/>
      <c r="O101"/>
      <c r="P101"/>
      <c r="Q101"/>
    </row>
    <row r="102" spans="1:17" s="61" customFormat="1" ht="20.100000000000001" customHeight="1" x14ac:dyDescent="0.45">
      <c r="A102" s="69" t="s">
        <v>269</v>
      </c>
      <c r="B102" s="64">
        <v>20</v>
      </c>
      <c r="C102" s="112" t="s">
        <v>7</v>
      </c>
      <c r="D102" s="65">
        <v>504</v>
      </c>
      <c r="E102" s="66">
        <v>0</v>
      </c>
      <c r="F102" s="90">
        <v>3.680209766457665E-3</v>
      </c>
      <c r="H102" s="62"/>
      <c r="I102" s="62"/>
      <c r="J102" s="90">
        <f>'[1]Cuota-Pago=Saldo'!AN105</f>
        <v>3.680209766457665E-3</v>
      </c>
      <c r="L102"/>
      <c r="M102" s="29">
        <f t="shared" si="1"/>
        <v>0</v>
      </c>
      <c r="N102"/>
      <c r="O102"/>
      <c r="P102"/>
      <c r="Q102"/>
    </row>
    <row r="103" spans="1:17" ht="20.100000000000001" customHeight="1" x14ac:dyDescent="0.45">
      <c r="A103" s="85" t="s">
        <v>185</v>
      </c>
      <c r="B103" s="84">
        <v>1</v>
      </c>
      <c r="C103" s="112" t="s">
        <v>8</v>
      </c>
      <c r="D103" s="65">
        <v>101</v>
      </c>
      <c r="E103" s="66">
        <v>0</v>
      </c>
      <c r="F103" s="90">
        <v>349.6791264749458</v>
      </c>
      <c r="I103" s="67"/>
      <c r="J103" s="90">
        <f>'[1]Cuota-Pago=Saldo'!AN106</f>
        <v>349.6791264749458</v>
      </c>
      <c r="M103" s="29">
        <f t="shared" si="1"/>
        <v>0</v>
      </c>
    </row>
    <row r="104" spans="1:17" ht="20.100000000000001" customHeight="1" x14ac:dyDescent="0.45">
      <c r="A104" s="85" t="s">
        <v>186</v>
      </c>
      <c r="B104" s="84">
        <v>2</v>
      </c>
      <c r="C104" s="112" t="s">
        <v>8</v>
      </c>
      <c r="D104" s="65">
        <v>102</v>
      </c>
      <c r="E104" s="66">
        <v>0</v>
      </c>
      <c r="F104" s="90">
        <v>0.65333102665027809</v>
      </c>
      <c r="I104" s="68"/>
      <c r="J104" s="90">
        <f>'[1]Cuota-Pago=Saldo'!AN107</f>
        <v>0.65333102665027809</v>
      </c>
      <c r="M104" s="29">
        <f t="shared" si="1"/>
        <v>0</v>
      </c>
    </row>
    <row r="105" spans="1:17" ht="20.100000000000001" customHeight="1" x14ac:dyDescent="0.45">
      <c r="A105" s="85" t="s">
        <v>187</v>
      </c>
      <c r="B105" s="84">
        <v>3</v>
      </c>
      <c r="C105" s="112" t="s">
        <v>8</v>
      </c>
      <c r="D105" s="65">
        <v>103</v>
      </c>
      <c r="E105" s="66">
        <v>0</v>
      </c>
      <c r="F105" s="90">
        <v>365.82122432561187</v>
      </c>
      <c r="I105" s="67"/>
      <c r="J105" s="90">
        <f>'[1]Cuota-Pago=Saldo'!AN108</f>
        <v>365.82122432561187</v>
      </c>
      <c r="M105" s="29">
        <f t="shared" si="1"/>
        <v>0</v>
      </c>
    </row>
    <row r="106" spans="1:17" ht="20.100000000000001" customHeight="1" x14ac:dyDescent="0.45">
      <c r="A106" s="85" t="s">
        <v>188</v>
      </c>
      <c r="B106" s="84">
        <v>4</v>
      </c>
      <c r="C106" s="112" t="s">
        <v>8</v>
      </c>
      <c r="D106" s="65">
        <v>104</v>
      </c>
      <c r="E106" s="66">
        <v>0</v>
      </c>
      <c r="F106" s="90">
        <v>3.5328064403756798E-3</v>
      </c>
      <c r="J106" s="90">
        <f>'[1]Cuota-Pago=Saldo'!AN109</f>
        <v>3.5328064403756798E-3</v>
      </c>
      <c r="M106" s="29">
        <f t="shared" si="1"/>
        <v>0</v>
      </c>
    </row>
    <row r="107" spans="1:17" ht="20.100000000000001" customHeight="1" x14ac:dyDescent="0.45">
      <c r="A107" s="86" t="s">
        <v>189</v>
      </c>
      <c r="B107" s="84">
        <v>5</v>
      </c>
      <c r="C107" s="112" t="s">
        <v>8</v>
      </c>
      <c r="D107" s="65">
        <v>201</v>
      </c>
      <c r="E107" s="66">
        <v>0</v>
      </c>
      <c r="F107" s="90">
        <v>4.9260013240655098E-3</v>
      </c>
      <c r="J107" s="90">
        <f>'[1]Cuota-Pago=Saldo'!AN110</f>
        <v>4.9260013240655098E-3</v>
      </c>
      <c r="M107" s="29">
        <f t="shared" si="1"/>
        <v>0</v>
      </c>
    </row>
    <row r="108" spans="1:17" ht="20.100000000000001" customHeight="1" x14ac:dyDescent="0.45">
      <c r="A108" s="86" t="s">
        <v>190</v>
      </c>
      <c r="B108" s="84">
        <v>6</v>
      </c>
      <c r="C108" s="112" t="s">
        <v>8</v>
      </c>
      <c r="D108" s="65">
        <v>202</v>
      </c>
      <c r="E108" s="66">
        <v>0</v>
      </c>
      <c r="F108" s="90">
        <v>343.50364485994004</v>
      </c>
      <c r="J108" s="90">
        <f>'[1]Cuota-Pago=Saldo'!AN111</f>
        <v>343.50364485994004</v>
      </c>
      <c r="M108" s="29">
        <f t="shared" si="1"/>
        <v>0</v>
      </c>
    </row>
    <row r="109" spans="1:17" ht="20.100000000000001" customHeight="1" x14ac:dyDescent="0.45">
      <c r="A109" s="86" t="s">
        <v>191</v>
      </c>
      <c r="B109" s="84">
        <v>7</v>
      </c>
      <c r="C109" s="112" t="s">
        <v>8</v>
      </c>
      <c r="D109" s="65">
        <v>203</v>
      </c>
      <c r="E109" s="66">
        <v>0</v>
      </c>
      <c r="F109" s="90">
        <v>-4.150217886262908E-3</v>
      </c>
      <c r="J109" s="90">
        <f>'[1]Cuota-Pago=Saldo'!AN112</f>
        <v>-4.150217886262908E-3</v>
      </c>
      <c r="M109" s="29">
        <f t="shared" si="1"/>
        <v>0</v>
      </c>
    </row>
    <row r="110" spans="1:17" s="61" customFormat="1" ht="20.100000000000001" customHeight="1" x14ac:dyDescent="0.45">
      <c r="A110" s="86" t="s">
        <v>192</v>
      </c>
      <c r="B110" s="84">
        <v>8</v>
      </c>
      <c r="C110" s="112" t="s">
        <v>8</v>
      </c>
      <c r="D110" s="65">
        <v>204</v>
      </c>
      <c r="E110" s="66">
        <v>0</v>
      </c>
      <c r="F110" s="90">
        <v>-4.1065495274210662E-3</v>
      </c>
      <c r="H110" s="62"/>
      <c r="I110" s="62"/>
      <c r="J110" s="90">
        <f>'[1]Cuota-Pago=Saldo'!AN113</f>
        <v>-4.1065495274210662E-3</v>
      </c>
      <c r="L110"/>
      <c r="M110" s="29">
        <f t="shared" si="1"/>
        <v>0</v>
      </c>
      <c r="N110"/>
      <c r="O110"/>
      <c r="P110"/>
      <c r="Q110"/>
    </row>
    <row r="111" spans="1:17" s="61" customFormat="1" ht="20.100000000000001" customHeight="1" x14ac:dyDescent="0.45">
      <c r="A111" s="86" t="s">
        <v>193</v>
      </c>
      <c r="B111" s="84">
        <v>9</v>
      </c>
      <c r="C111" s="112" t="s">
        <v>8</v>
      </c>
      <c r="D111" s="65">
        <v>301</v>
      </c>
      <c r="E111" s="66">
        <v>0</v>
      </c>
      <c r="F111" s="90">
        <v>-3.7136051661263991E-3</v>
      </c>
      <c r="H111" s="62"/>
      <c r="I111" s="62"/>
      <c r="J111" s="90">
        <f>'[1]Cuota-Pago=Saldo'!AN114</f>
        <v>-3.7136051661263991E-3</v>
      </c>
      <c r="L111"/>
      <c r="M111" s="29">
        <f t="shared" si="1"/>
        <v>0</v>
      </c>
      <c r="N111"/>
      <c r="O111"/>
      <c r="P111"/>
      <c r="Q111"/>
    </row>
    <row r="112" spans="1:17" s="61" customFormat="1" ht="20.100000000000001" customHeight="1" x14ac:dyDescent="0.45">
      <c r="A112" s="86" t="s">
        <v>194</v>
      </c>
      <c r="B112" s="84">
        <v>10</v>
      </c>
      <c r="C112" s="112" t="s">
        <v>8</v>
      </c>
      <c r="D112" s="65">
        <v>302</v>
      </c>
      <c r="E112" s="66">
        <v>0</v>
      </c>
      <c r="F112" s="90">
        <v>0.17552967174327705</v>
      </c>
      <c r="H112" s="62"/>
      <c r="I112" s="62"/>
      <c r="J112" s="90">
        <f>'[1]Cuota-Pago=Saldo'!AN115</f>
        <v>0.17552967174327705</v>
      </c>
      <c r="L112"/>
      <c r="M112" s="29">
        <f t="shared" si="1"/>
        <v>0</v>
      </c>
      <c r="N112"/>
      <c r="O112"/>
      <c r="P112"/>
      <c r="Q112"/>
    </row>
    <row r="113" spans="1:17" s="61" customFormat="1" ht="20.100000000000001" customHeight="1" x14ac:dyDescent="0.45">
      <c r="A113" s="85" t="s">
        <v>195</v>
      </c>
      <c r="B113" s="84">
        <v>11</v>
      </c>
      <c r="C113" s="112" t="s">
        <v>8</v>
      </c>
      <c r="D113" s="65">
        <v>303</v>
      </c>
      <c r="E113" s="66">
        <v>0</v>
      </c>
      <c r="F113" s="90">
        <v>3.2797784219269488E-3</v>
      </c>
      <c r="H113" s="62"/>
      <c r="I113" s="62"/>
      <c r="J113" s="90">
        <f>'[1]Cuota-Pago=Saldo'!AN116</f>
        <v>3.2797784219269488E-3</v>
      </c>
      <c r="L113"/>
      <c r="M113" s="29">
        <f t="shared" si="1"/>
        <v>0</v>
      </c>
      <c r="N113"/>
      <c r="O113"/>
      <c r="P113"/>
      <c r="Q113"/>
    </row>
    <row r="114" spans="1:17" s="61" customFormat="1" ht="20.100000000000001" customHeight="1" x14ac:dyDescent="0.45">
      <c r="A114" s="85" t="s">
        <v>196</v>
      </c>
      <c r="B114" s="84">
        <v>12</v>
      </c>
      <c r="C114" s="112" t="s">
        <v>8</v>
      </c>
      <c r="D114" s="65">
        <v>304</v>
      </c>
      <c r="E114" s="66">
        <v>0</v>
      </c>
      <c r="F114" s="90">
        <v>6.9149377378607824E-4</v>
      </c>
      <c r="H114" s="62"/>
      <c r="I114" s="62"/>
      <c r="J114" s="90">
        <f>'[1]Cuota-Pago=Saldo'!AN117</f>
        <v>6.9149377378607824E-4</v>
      </c>
      <c r="L114"/>
      <c r="M114" s="29">
        <f t="shared" si="1"/>
        <v>0</v>
      </c>
      <c r="N114"/>
      <c r="O114"/>
      <c r="P114"/>
      <c r="Q114"/>
    </row>
    <row r="115" spans="1:17" s="61" customFormat="1" ht="20.100000000000001" customHeight="1" x14ac:dyDescent="0.45">
      <c r="A115" s="85" t="s">
        <v>197</v>
      </c>
      <c r="B115" s="84">
        <v>13</v>
      </c>
      <c r="C115" s="112" t="s">
        <v>8</v>
      </c>
      <c r="D115" s="65">
        <v>401</v>
      </c>
      <c r="E115" s="66">
        <v>0</v>
      </c>
      <c r="F115" s="90">
        <v>-3.5759328607127827E-3</v>
      </c>
      <c r="H115" s="62"/>
      <c r="I115" s="62"/>
      <c r="J115" s="90">
        <f>'[1]Cuota-Pago=Saldo'!AN118</f>
        <v>-3.5759328607127827E-3</v>
      </c>
      <c r="L115"/>
      <c r="M115" s="29">
        <f t="shared" si="1"/>
        <v>0</v>
      </c>
      <c r="N115"/>
      <c r="O115"/>
      <c r="P115"/>
      <c r="Q115"/>
    </row>
    <row r="116" spans="1:17" s="61" customFormat="1" ht="20.100000000000001" customHeight="1" x14ac:dyDescent="0.45">
      <c r="A116" s="85" t="s">
        <v>198</v>
      </c>
      <c r="B116" s="84">
        <v>14</v>
      </c>
      <c r="C116" s="112" t="s">
        <v>8</v>
      </c>
      <c r="D116" s="65">
        <v>402</v>
      </c>
      <c r="E116" s="66">
        <v>0</v>
      </c>
      <c r="F116" s="90">
        <v>-2.1750005978447007E-3</v>
      </c>
      <c r="H116" s="62"/>
      <c r="I116" s="62"/>
      <c r="J116" s="90">
        <f>'[1]Cuota-Pago=Saldo'!AN119</f>
        <v>-2.1750005978447007E-3</v>
      </c>
      <c r="L116"/>
      <c r="M116" s="29">
        <f t="shared" si="1"/>
        <v>0</v>
      </c>
      <c r="N116"/>
      <c r="O116"/>
      <c r="P116"/>
      <c r="Q116"/>
    </row>
    <row r="117" spans="1:17" s="61" customFormat="1" ht="20.100000000000001" customHeight="1" x14ac:dyDescent="0.45">
      <c r="A117" s="85" t="s">
        <v>199</v>
      </c>
      <c r="B117" s="84">
        <v>15</v>
      </c>
      <c r="C117" s="112" t="s">
        <v>8</v>
      </c>
      <c r="D117" s="71">
        <v>403</v>
      </c>
      <c r="E117" s="66">
        <v>0</v>
      </c>
      <c r="F117" s="90">
        <v>312.50344159297561</v>
      </c>
      <c r="I117" s="62"/>
      <c r="J117" s="90">
        <f>'[1]Cuota-Pago=Saldo'!AN120</f>
        <v>312.50344159297561</v>
      </c>
      <c r="L117"/>
      <c r="M117" s="29">
        <f t="shared" si="1"/>
        <v>0</v>
      </c>
      <c r="N117"/>
      <c r="O117"/>
      <c r="P117"/>
      <c r="Q117"/>
    </row>
    <row r="118" spans="1:17" s="61" customFormat="1" ht="20.100000000000001" customHeight="1" x14ac:dyDescent="0.45">
      <c r="A118" s="85" t="s">
        <v>200</v>
      </c>
      <c r="B118" s="84">
        <v>16</v>
      </c>
      <c r="C118" s="112" t="s">
        <v>8</v>
      </c>
      <c r="D118" s="65">
        <v>404</v>
      </c>
      <c r="E118" s="66">
        <v>0</v>
      </c>
      <c r="F118" s="90">
        <v>-1554.6739688352523</v>
      </c>
      <c r="I118" s="62"/>
      <c r="J118" s="90">
        <f>'[1]Cuota-Pago=Saldo'!AN121</f>
        <v>-1554.6739688352523</v>
      </c>
      <c r="L118"/>
      <c r="M118" s="29">
        <f t="shared" si="1"/>
        <v>0</v>
      </c>
      <c r="N118"/>
      <c r="O118"/>
      <c r="P118"/>
      <c r="Q118"/>
    </row>
    <row r="119" spans="1:17" s="61" customFormat="1" ht="20.100000000000001" customHeight="1" x14ac:dyDescent="0.45">
      <c r="A119" s="85" t="s">
        <v>201</v>
      </c>
      <c r="B119" s="84">
        <v>17</v>
      </c>
      <c r="C119" s="112" t="s">
        <v>8</v>
      </c>
      <c r="D119" s="65">
        <v>501</v>
      </c>
      <c r="E119" s="66">
        <v>0</v>
      </c>
      <c r="F119" s="90">
        <v>0.46507362252060602</v>
      </c>
      <c r="I119" s="62"/>
      <c r="J119" s="90">
        <f>'[1]Cuota-Pago=Saldo'!AN122</f>
        <v>0.46507362252060602</v>
      </c>
      <c r="L119"/>
      <c r="M119" s="29">
        <f t="shared" si="1"/>
        <v>0</v>
      </c>
      <c r="N119"/>
      <c r="O119"/>
      <c r="P119"/>
      <c r="Q119"/>
    </row>
    <row r="120" spans="1:17" s="61" customFormat="1" ht="20.100000000000001" customHeight="1" x14ac:dyDescent="0.45">
      <c r="A120" s="85" t="s">
        <v>202</v>
      </c>
      <c r="B120" s="84">
        <v>18</v>
      </c>
      <c r="C120" s="112" t="s">
        <v>8</v>
      </c>
      <c r="D120" s="65">
        <v>502</v>
      </c>
      <c r="E120" s="66">
        <v>0</v>
      </c>
      <c r="F120" s="90">
        <v>0.10426073336304853</v>
      </c>
      <c r="I120" s="62"/>
      <c r="J120" s="90">
        <f>'[1]Cuota-Pago=Saldo'!AN123</f>
        <v>0.10426073336304853</v>
      </c>
      <c r="L120"/>
      <c r="M120" s="29">
        <f t="shared" si="1"/>
        <v>0</v>
      </c>
      <c r="N120"/>
      <c r="O120"/>
      <c r="P120"/>
      <c r="Q120"/>
    </row>
    <row r="121" spans="1:17" s="61" customFormat="1" ht="20.100000000000001" customHeight="1" x14ac:dyDescent="0.45">
      <c r="A121" s="85" t="s">
        <v>203</v>
      </c>
      <c r="B121" s="84">
        <v>19</v>
      </c>
      <c r="C121" s="112" t="s">
        <v>8</v>
      </c>
      <c r="D121" s="65">
        <v>503</v>
      </c>
      <c r="E121" s="66">
        <v>0</v>
      </c>
      <c r="F121" s="90">
        <v>0.72450459174666548</v>
      </c>
      <c r="I121" s="62"/>
      <c r="J121" s="90">
        <f>'[1]Cuota-Pago=Saldo'!AN124</f>
        <v>0.72450459174666548</v>
      </c>
      <c r="L121"/>
      <c r="M121" s="29">
        <f t="shared" si="1"/>
        <v>0</v>
      </c>
      <c r="N121"/>
      <c r="O121"/>
      <c r="P121"/>
      <c r="Q121"/>
    </row>
    <row r="122" spans="1:17" s="61" customFormat="1" ht="20.100000000000001" customHeight="1" x14ac:dyDescent="0.45">
      <c r="A122" s="85" t="s">
        <v>204</v>
      </c>
      <c r="B122" s="84">
        <v>20</v>
      </c>
      <c r="C122" s="112" t="s">
        <v>8</v>
      </c>
      <c r="D122" s="65">
        <v>504</v>
      </c>
      <c r="E122" s="66">
        <v>0</v>
      </c>
      <c r="F122" s="90">
        <v>-9.2134606290983356E-4</v>
      </c>
      <c r="I122" s="62"/>
      <c r="J122" s="90">
        <f>'[1]Cuota-Pago=Saldo'!AN125</f>
        <v>-9.2134606290983356E-4</v>
      </c>
      <c r="L122"/>
      <c r="M122" s="29">
        <f t="shared" si="1"/>
        <v>0</v>
      </c>
      <c r="N122"/>
      <c r="O122"/>
      <c r="P122"/>
      <c r="Q122"/>
    </row>
    <row r="123" spans="1:17" ht="20.100000000000001" customHeight="1" x14ac:dyDescent="0.45">
      <c r="A123" s="69" t="s">
        <v>205</v>
      </c>
      <c r="B123" s="64">
        <v>1</v>
      </c>
      <c r="C123" s="112" t="s">
        <v>9</v>
      </c>
      <c r="D123" s="65">
        <v>101</v>
      </c>
      <c r="E123" s="66">
        <v>0</v>
      </c>
      <c r="F123" s="90">
        <v>-4.8754979995919712E-3</v>
      </c>
      <c r="I123" s="67"/>
      <c r="J123" s="90">
        <f>'[1]Cuota-Pago=Saldo'!AN126</f>
        <v>-4.8754979995919712E-3</v>
      </c>
      <c r="M123" s="29">
        <f t="shared" si="1"/>
        <v>0</v>
      </c>
    </row>
    <row r="124" spans="1:17" ht="20.100000000000001" customHeight="1" x14ac:dyDescent="0.45">
      <c r="A124" s="69" t="s">
        <v>206</v>
      </c>
      <c r="B124" s="64">
        <v>2</v>
      </c>
      <c r="C124" s="112" t="s">
        <v>9</v>
      </c>
      <c r="D124" s="65">
        <v>102</v>
      </c>
      <c r="E124" s="66">
        <v>0</v>
      </c>
      <c r="F124" s="90">
        <v>5.4773173490673344E-2</v>
      </c>
      <c r="I124" s="68"/>
      <c r="J124" s="90">
        <f>'[1]Cuota-Pago=Saldo'!AN127</f>
        <v>5.4773173490673344E-2</v>
      </c>
      <c r="M124" s="29">
        <f t="shared" si="1"/>
        <v>0</v>
      </c>
    </row>
    <row r="125" spans="1:17" ht="20.100000000000001" customHeight="1" x14ac:dyDescent="0.45">
      <c r="A125" s="63" t="s">
        <v>207</v>
      </c>
      <c r="B125" s="64">
        <v>3</v>
      </c>
      <c r="C125" s="112" t="s">
        <v>9</v>
      </c>
      <c r="D125" s="65">
        <v>103</v>
      </c>
      <c r="E125" s="66">
        <v>0</v>
      </c>
      <c r="F125" s="90">
        <v>330.31386334756417</v>
      </c>
      <c r="I125" s="67"/>
      <c r="J125" s="90">
        <f>'[1]Cuota-Pago=Saldo'!AN128</f>
        <v>330.31386334756417</v>
      </c>
      <c r="M125" s="29">
        <f t="shared" si="1"/>
        <v>0</v>
      </c>
    </row>
    <row r="126" spans="1:17" ht="20.100000000000001" customHeight="1" x14ac:dyDescent="0.45">
      <c r="A126" s="69" t="s">
        <v>208</v>
      </c>
      <c r="B126" s="64">
        <v>4</v>
      </c>
      <c r="C126" s="112" t="s">
        <v>9</v>
      </c>
      <c r="D126" s="65">
        <v>104</v>
      </c>
      <c r="E126" s="66">
        <v>0</v>
      </c>
      <c r="F126" s="90">
        <v>100.99200778748235</v>
      </c>
      <c r="J126" s="90">
        <f>'[1]Cuota-Pago=Saldo'!AN129</f>
        <v>100.99200778748235</v>
      </c>
      <c r="M126" s="29">
        <f t="shared" si="1"/>
        <v>0</v>
      </c>
    </row>
    <row r="127" spans="1:17" ht="20.100000000000001" customHeight="1" x14ac:dyDescent="0.45">
      <c r="A127" s="63" t="s">
        <v>209</v>
      </c>
      <c r="B127" s="64">
        <v>5</v>
      </c>
      <c r="C127" s="112" t="s">
        <v>9</v>
      </c>
      <c r="D127" s="65">
        <v>201</v>
      </c>
      <c r="E127" s="66">
        <v>0</v>
      </c>
      <c r="F127" s="90">
        <v>0.55283136041617809</v>
      </c>
      <c r="J127" s="90">
        <f>'[1]Cuota-Pago=Saldo'!AN130</f>
        <v>0.55283136041617809</v>
      </c>
      <c r="M127" s="29">
        <f t="shared" si="1"/>
        <v>0</v>
      </c>
    </row>
    <row r="128" spans="1:17" ht="20.100000000000001" customHeight="1" x14ac:dyDescent="0.45">
      <c r="A128" s="63" t="s">
        <v>210</v>
      </c>
      <c r="B128" s="64">
        <v>6</v>
      </c>
      <c r="C128" s="112" t="s">
        <v>9</v>
      </c>
      <c r="D128" s="65">
        <v>202</v>
      </c>
      <c r="E128" s="66">
        <v>0</v>
      </c>
      <c r="F128" s="90">
        <v>-1.8851861476605336E-3</v>
      </c>
      <c r="J128" s="90">
        <f>'[1]Cuota-Pago=Saldo'!AN131</f>
        <v>-1.8851861476605336E-3</v>
      </c>
      <c r="M128" s="29">
        <f t="shared" si="1"/>
        <v>0</v>
      </c>
    </row>
    <row r="129" spans="1:17" ht="20.100000000000001" customHeight="1" x14ac:dyDescent="0.45">
      <c r="A129" s="63" t="s">
        <v>211</v>
      </c>
      <c r="B129" s="64">
        <v>7</v>
      </c>
      <c r="C129" s="112" t="s">
        <v>9</v>
      </c>
      <c r="D129" s="65">
        <v>203</v>
      </c>
      <c r="E129" s="66">
        <v>0</v>
      </c>
      <c r="F129" s="90">
        <v>403.7718025606855</v>
      </c>
      <c r="J129" s="90">
        <f>'[1]Cuota-Pago=Saldo'!AN132</f>
        <v>403.7718025606855</v>
      </c>
      <c r="M129" s="29">
        <f t="shared" si="1"/>
        <v>0</v>
      </c>
    </row>
    <row r="130" spans="1:17" s="61" customFormat="1" ht="20.100000000000001" customHeight="1" x14ac:dyDescent="0.45">
      <c r="A130" s="63" t="s">
        <v>212</v>
      </c>
      <c r="B130" s="64">
        <v>8</v>
      </c>
      <c r="C130" s="112" t="s">
        <v>9</v>
      </c>
      <c r="D130" s="65">
        <v>204</v>
      </c>
      <c r="E130" s="66">
        <v>0</v>
      </c>
      <c r="F130" s="90">
        <v>3.716580119714763E-3</v>
      </c>
      <c r="H130" s="62"/>
      <c r="I130" s="62"/>
      <c r="J130" s="90">
        <f>'[1]Cuota-Pago=Saldo'!AN133</f>
        <v>3.716580119714763E-3</v>
      </c>
      <c r="L130"/>
      <c r="M130" s="29">
        <f t="shared" si="1"/>
        <v>0</v>
      </c>
      <c r="N130"/>
      <c r="O130"/>
      <c r="P130"/>
      <c r="Q130"/>
    </row>
    <row r="131" spans="1:17" s="61" customFormat="1" ht="20.100000000000001" customHeight="1" x14ac:dyDescent="0.45">
      <c r="A131" s="63" t="s">
        <v>213</v>
      </c>
      <c r="B131" s="64">
        <v>9</v>
      </c>
      <c r="C131" s="112" t="s">
        <v>9</v>
      </c>
      <c r="D131" s="65">
        <v>301</v>
      </c>
      <c r="E131" s="66">
        <v>0</v>
      </c>
      <c r="F131" s="90">
        <v>-1.4711784788232762E-3</v>
      </c>
      <c r="H131" s="62"/>
      <c r="I131" s="62"/>
      <c r="J131" s="90">
        <f>'[1]Cuota-Pago=Saldo'!AN134</f>
        <v>-1.4711784788232762E-3</v>
      </c>
      <c r="L131"/>
      <c r="M131" s="29">
        <f t="shared" si="1"/>
        <v>0</v>
      </c>
      <c r="N131"/>
      <c r="O131"/>
      <c r="P131"/>
      <c r="Q131"/>
    </row>
    <row r="132" spans="1:17" s="61" customFormat="1" ht="20.100000000000001" customHeight="1" x14ac:dyDescent="0.45">
      <c r="A132" s="63" t="s">
        <v>214</v>
      </c>
      <c r="B132" s="64">
        <v>10</v>
      </c>
      <c r="C132" s="112" t="s">
        <v>9</v>
      </c>
      <c r="D132" s="65">
        <v>302</v>
      </c>
      <c r="E132" s="66">
        <v>0</v>
      </c>
      <c r="F132" s="90">
        <v>2.9172299839501648E-3</v>
      </c>
      <c r="H132" s="62"/>
      <c r="I132" s="62"/>
      <c r="J132" s="90">
        <f>'[1]Cuota-Pago=Saldo'!AN135</f>
        <v>2.9172299839501648E-3</v>
      </c>
      <c r="L132"/>
      <c r="M132" s="29">
        <f t="shared" ref="M132:M182" si="2">SUM(J132,-F132)</f>
        <v>0</v>
      </c>
      <c r="N132"/>
      <c r="O132"/>
      <c r="P132"/>
      <c r="Q132"/>
    </row>
    <row r="133" spans="1:17" s="61" customFormat="1" ht="20.100000000000001" customHeight="1" x14ac:dyDescent="0.45">
      <c r="A133" s="63" t="s">
        <v>215</v>
      </c>
      <c r="B133" s="64">
        <v>11</v>
      </c>
      <c r="C133" s="112" t="s">
        <v>9</v>
      </c>
      <c r="D133" s="65">
        <v>303</v>
      </c>
      <c r="E133" s="66">
        <v>0</v>
      </c>
      <c r="F133" s="90">
        <v>-2.3857303481804593E-3</v>
      </c>
      <c r="H133" s="62"/>
      <c r="I133" s="62"/>
      <c r="J133" s="90">
        <f>'[1]Cuota-Pago=Saldo'!AN136</f>
        <v>-2.3857303481804593E-3</v>
      </c>
      <c r="L133"/>
      <c r="M133" s="29">
        <f t="shared" si="2"/>
        <v>0</v>
      </c>
      <c r="N133"/>
      <c r="O133"/>
      <c r="P133"/>
      <c r="Q133"/>
    </row>
    <row r="134" spans="1:17" s="61" customFormat="1" ht="20.100000000000001" customHeight="1" x14ac:dyDescent="0.45">
      <c r="A134" s="63" t="s">
        <v>216</v>
      </c>
      <c r="B134" s="64">
        <v>12</v>
      </c>
      <c r="C134" s="112" t="s">
        <v>9</v>
      </c>
      <c r="D134" s="65">
        <v>304</v>
      </c>
      <c r="E134" s="66">
        <v>0</v>
      </c>
      <c r="F134" s="90">
        <v>2.5401753741221E-3</v>
      </c>
      <c r="H134" s="62"/>
      <c r="I134" s="62"/>
      <c r="J134" s="90">
        <f>'[1]Cuota-Pago=Saldo'!AN137</f>
        <v>2.5401753741221E-3</v>
      </c>
      <c r="L134"/>
      <c r="M134" s="29">
        <f t="shared" si="2"/>
        <v>0</v>
      </c>
      <c r="N134"/>
      <c r="O134"/>
      <c r="P134"/>
      <c r="Q134"/>
    </row>
    <row r="135" spans="1:17" s="61" customFormat="1" ht="20.100000000000001" customHeight="1" x14ac:dyDescent="0.45">
      <c r="A135" s="69" t="s">
        <v>217</v>
      </c>
      <c r="B135" s="64">
        <v>13</v>
      </c>
      <c r="C135" s="112" t="s">
        <v>9</v>
      </c>
      <c r="D135" s="65">
        <v>401</v>
      </c>
      <c r="E135" s="66">
        <v>0</v>
      </c>
      <c r="F135" s="90">
        <v>0.93794361146535721</v>
      </c>
      <c r="H135" s="62"/>
      <c r="I135" s="62"/>
      <c r="J135" s="90">
        <f>'[1]Cuota-Pago=Saldo'!AN138</f>
        <v>0.93794361146535721</v>
      </c>
      <c r="L135"/>
      <c r="M135" s="29">
        <f t="shared" si="2"/>
        <v>0</v>
      </c>
      <c r="N135"/>
      <c r="O135"/>
      <c r="P135"/>
      <c r="Q135"/>
    </row>
    <row r="136" spans="1:17" s="61" customFormat="1" ht="20.100000000000001" customHeight="1" x14ac:dyDescent="0.45">
      <c r="A136" s="63" t="s">
        <v>218</v>
      </c>
      <c r="B136" s="64">
        <v>14</v>
      </c>
      <c r="C136" s="112" t="s">
        <v>9</v>
      </c>
      <c r="D136" s="65">
        <v>402</v>
      </c>
      <c r="E136" s="66">
        <v>0</v>
      </c>
      <c r="F136" s="90">
        <v>0.14201595009313905</v>
      </c>
      <c r="H136" s="62"/>
      <c r="I136" s="62"/>
      <c r="J136" s="90">
        <f>'[1]Cuota-Pago=Saldo'!AN139</f>
        <v>0.14201595009313905</v>
      </c>
      <c r="L136"/>
      <c r="M136" s="29">
        <f t="shared" si="2"/>
        <v>0</v>
      </c>
      <c r="N136"/>
      <c r="O136"/>
      <c r="P136"/>
      <c r="Q136"/>
    </row>
    <row r="137" spans="1:17" s="61" customFormat="1" ht="20.100000000000001" customHeight="1" x14ac:dyDescent="0.45">
      <c r="A137" s="63" t="s">
        <v>219</v>
      </c>
      <c r="B137" s="64">
        <v>15</v>
      </c>
      <c r="C137" s="112" t="s">
        <v>9</v>
      </c>
      <c r="D137" s="71">
        <v>403</v>
      </c>
      <c r="E137" s="66">
        <v>0</v>
      </c>
      <c r="F137" s="90">
        <v>-2.9180472737948548E-3</v>
      </c>
      <c r="H137" s="62"/>
      <c r="I137" s="62"/>
      <c r="J137" s="90">
        <f>'[1]Cuota-Pago=Saldo'!AN140</f>
        <v>-2.9180472737948548E-3</v>
      </c>
      <c r="L137"/>
      <c r="M137" s="29">
        <f t="shared" si="2"/>
        <v>0</v>
      </c>
      <c r="N137"/>
      <c r="O137"/>
      <c r="P137"/>
      <c r="Q137"/>
    </row>
    <row r="138" spans="1:17" s="61" customFormat="1" ht="20.100000000000001" customHeight="1" x14ac:dyDescent="0.45">
      <c r="A138" s="63" t="s">
        <v>220</v>
      </c>
      <c r="B138" s="64">
        <v>16</v>
      </c>
      <c r="C138" s="112" t="s">
        <v>9</v>
      </c>
      <c r="D138" s="65">
        <v>404</v>
      </c>
      <c r="E138" s="66">
        <v>0</v>
      </c>
      <c r="F138" s="90">
        <v>-1.0201996535670332E-3</v>
      </c>
      <c r="H138" s="62"/>
      <c r="I138" s="62"/>
      <c r="J138" s="90">
        <f>'[1]Cuota-Pago=Saldo'!AN141</f>
        <v>-1.0201996535670332E-3</v>
      </c>
      <c r="L138"/>
      <c r="M138" s="29">
        <f t="shared" si="2"/>
        <v>0</v>
      </c>
      <c r="N138"/>
      <c r="O138"/>
      <c r="P138"/>
      <c r="Q138"/>
    </row>
    <row r="139" spans="1:17" s="61" customFormat="1" ht="20.100000000000001" customHeight="1" x14ac:dyDescent="0.45">
      <c r="A139" s="63" t="s">
        <v>221</v>
      </c>
      <c r="B139" s="64">
        <v>17</v>
      </c>
      <c r="C139" s="112" t="s">
        <v>9</v>
      </c>
      <c r="D139" s="65">
        <v>501</v>
      </c>
      <c r="E139" s="66">
        <v>0</v>
      </c>
      <c r="F139" s="90">
        <v>1.7352766968201649E-3</v>
      </c>
      <c r="H139" s="62"/>
      <c r="I139" s="62"/>
      <c r="J139" s="90">
        <f>'[1]Cuota-Pago=Saldo'!AN142</f>
        <v>1.7352766968201649E-3</v>
      </c>
      <c r="L139"/>
      <c r="M139" s="29">
        <f t="shared" si="2"/>
        <v>0</v>
      </c>
      <c r="N139"/>
      <c r="O139"/>
      <c r="P139"/>
      <c r="Q139"/>
    </row>
    <row r="140" spans="1:17" s="61" customFormat="1" ht="20.100000000000001" customHeight="1" x14ac:dyDescent="0.45">
      <c r="A140" s="69" t="s">
        <v>222</v>
      </c>
      <c r="B140" s="64">
        <v>18</v>
      </c>
      <c r="C140" s="112" t="s">
        <v>9</v>
      </c>
      <c r="D140" s="65">
        <v>502</v>
      </c>
      <c r="E140" s="66">
        <v>0</v>
      </c>
      <c r="F140" s="90">
        <v>-2.9643330640283239E-4</v>
      </c>
      <c r="H140" s="62"/>
      <c r="I140" s="62"/>
      <c r="J140" s="90">
        <f>'[1]Cuota-Pago=Saldo'!AN143</f>
        <v>-2.9643330640283239E-4</v>
      </c>
      <c r="L140"/>
      <c r="M140" s="29">
        <f t="shared" si="2"/>
        <v>0</v>
      </c>
      <c r="N140"/>
      <c r="O140"/>
      <c r="P140"/>
      <c r="Q140"/>
    </row>
    <row r="141" spans="1:17" s="61" customFormat="1" ht="20.100000000000001" customHeight="1" x14ac:dyDescent="0.45">
      <c r="A141" s="69" t="s">
        <v>223</v>
      </c>
      <c r="B141" s="64">
        <v>19</v>
      </c>
      <c r="C141" s="112" t="s">
        <v>9</v>
      </c>
      <c r="D141" s="65">
        <v>503</v>
      </c>
      <c r="E141" s="66">
        <v>0</v>
      </c>
      <c r="F141" s="90">
        <v>-3.3711040877051346E-3</v>
      </c>
      <c r="H141" s="62"/>
      <c r="I141" s="62"/>
      <c r="J141" s="90">
        <f>'[1]Cuota-Pago=Saldo'!AN144</f>
        <v>-3.3711040877051346E-3</v>
      </c>
      <c r="L141"/>
      <c r="M141" s="29">
        <f t="shared" si="2"/>
        <v>0</v>
      </c>
      <c r="N141"/>
      <c r="O141"/>
      <c r="P141"/>
      <c r="Q141"/>
    </row>
    <row r="142" spans="1:17" s="61" customFormat="1" ht="20.100000000000001" customHeight="1" x14ac:dyDescent="0.45">
      <c r="A142" s="69" t="s">
        <v>224</v>
      </c>
      <c r="B142" s="64">
        <v>20</v>
      </c>
      <c r="C142" s="112" t="s">
        <v>9</v>
      </c>
      <c r="D142" s="65">
        <v>504</v>
      </c>
      <c r="E142" s="66">
        <v>0</v>
      </c>
      <c r="F142" s="90">
        <v>2.7767091410169087E-4</v>
      </c>
      <c r="H142" s="62"/>
      <c r="I142" s="62"/>
      <c r="J142" s="90">
        <f>'[1]Cuota-Pago=Saldo'!AN145</f>
        <v>2.7767091410169087E-4</v>
      </c>
      <c r="L142"/>
      <c r="M142" s="29">
        <f t="shared" si="2"/>
        <v>0</v>
      </c>
      <c r="N142"/>
      <c r="O142"/>
      <c r="P142"/>
      <c r="Q142"/>
    </row>
    <row r="143" spans="1:17" ht="20.100000000000001" customHeight="1" x14ac:dyDescent="0.45">
      <c r="A143" s="63" t="s">
        <v>225</v>
      </c>
      <c r="B143" s="84">
        <v>1</v>
      </c>
      <c r="C143" s="112" t="s">
        <v>10</v>
      </c>
      <c r="D143" s="65">
        <v>101</v>
      </c>
      <c r="E143" s="66">
        <v>0</v>
      </c>
      <c r="F143" s="90">
        <v>7.7436304155753533E-4</v>
      </c>
      <c r="I143" s="67"/>
      <c r="J143" s="90">
        <f>'[1]Cuota-Pago=Saldo'!AN146</f>
        <v>7.7436304155753533E-4</v>
      </c>
      <c r="M143" s="29">
        <f t="shared" si="2"/>
        <v>0</v>
      </c>
    </row>
    <row r="144" spans="1:17" ht="20.100000000000001" customHeight="1" x14ac:dyDescent="0.45">
      <c r="A144" s="63" t="s">
        <v>226</v>
      </c>
      <c r="B144" s="84">
        <v>2</v>
      </c>
      <c r="C144" s="112" t="s">
        <v>10</v>
      </c>
      <c r="D144" s="65">
        <v>102</v>
      </c>
      <c r="E144" s="66">
        <v>0</v>
      </c>
      <c r="F144" s="90">
        <v>0.22038112245417096</v>
      </c>
      <c r="I144" s="68"/>
      <c r="J144" s="90">
        <f>'[1]Cuota-Pago=Saldo'!AN147</f>
        <v>0.22038112245417096</v>
      </c>
      <c r="M144" s="29">
        <f t="shared" si="2"/>
        <v>0</v>
      </c>
    </row>
    <row r="145" spans="1:13" ht="20.100000000000001" customHeight="1" x14ac:dyDescent="0.45">
      <c r="A145" s="69" t="s">
        <v>227</v>
      </c>
      <c r="B145" s="84">
        <v>3</v>
      </c>
      <c r="C145" s="112" t="s">
        <v>10</v>
      </c>
      <c r="D145" s="65">
        <v>103</v>
      </c>
      <c r="E145" s="66">
        <v>0</v>
      </c>
      <c r="F145" s="90">
        <v>1.7556839546841729E-3</v>
      </c>
      <c r="I145" s="67"/>
      <c r="J145" s="90">
        <f>'[1]Cuota-Pago=Saldo'!AN148</f>
        <v>1.7556839546841729E-3</v>
      </c>
      <c r="M145" s="29">
        <f t="shared" si="2"/>
        <v>0</v>
      </c>
    </row>
    <row r="146" spans="1:13" ht="20.100000000000001" customHeight="1" x14ac:dyDescent="0.45">
      <c r="A146" s="69" t="s">
        <v>228</v>
      </c>
      <c r="B146" s="84">
        <v>4</v>
      </c>
      <c r="C146" s="112" t="s">
        <v>10</v>
      </c>
      <c r="D146" s="65">
        <v>104</v>
      </c>
      <c r="E146" s="66">
        <v>0</v>
      </c>
      <c r="F146" s="90">
        <v>-1.8938581742418137E-3</v>
      </c>
      <c r="J146" s="90">
        <f>'[1]Cuota-Pago=Saldo'!AN149</f>
        <v>-1.8938581742418137E-3</v>
      </c>
      <c r="M146" s="29">
        <f t="shared" si="2"/>
        <v>0</v>
      </c>
    </row>
    <row r="147" spans="1:13" ht="20.100000000000001" customHeight="1" x14ac:dyDescent="0.45">
      <c r="A147" s="69" t="s">
        <v>229</v>
      </c>
      <c r="B147" s="84">
        <v>5</v>
      </c>
      <c r="C147" s="112" t="s">
        <v>10</v>
      </c>
      <c r="D147" s="65">
        <v>201</v>
      </c>
      <c r="E147" s="66">
        <v>0</v>
      </c>
      <c r="F147" s="90">
        <v>1.4214717441518587E-3</v>
      </c>
      <c r="J147" s="90">
        <f>'[1]Cuota-Pago=Saldo'!AN150</f>
        <v>1.4214717441518587E-3</v>
      </c>
      <c r="M147" s="29">
        <f t="shared" si="2"/>
        <v>0</v>
      </c>
    </row>
    <row r="148" spans="1:13" ht="20.100000000000001" customHeight="1" x14ac:dyDescent="0.45">
      <c r="A148" s="69" t="s">
        <v>230</v>
      </c>
      <c r="B148" s="84">
        <v>6</v>
      </c>
      <c r="C148" s="112" t="s">
        <v>10</v>
      </c>
      <c r="D148" s="65">
        <v>202</v>
      </c>
      <c r="E148" s="66">
        <v>0</v>
      </c>
      <c r="F148" s="90">
        <v>345.67245850314282</v>
      </c>
      <c r="J148" s="90">
        <f>'[1]Cuota-Pago=Saldo'!AN151</f>
        <v>345.67245850314282</v>
      </c>
      <c r="M148" s="29">
        <f t="shared" si="2"/>
        <v>0</v>
      </c>
    </row>
    <row r="149" spans="1:13" ht="20.100000000000001" customHeight="1" x14ac:dyDescent="0.45">
      <c r="A149" s="69" t="s">
        <v>231</v>
      </c>
      <c r="B149" s="84">
        <v>7</v>
      </c>
      <c r="C149" s="112" t="s">
        <v>10</v>
      </c>
      <c r="D149" s="65">
        <v>203</v>
      </c>
      <c r="E149" s="66">
        <v>0</v>
      </c>
      <c r="F149" s="90">
        <v>334.69422811938665</v>
      </c>
      <c r="J149" s="90">
        <f>'[1]Cuota-Pago=Saldo'!AN152</f>
        <v>334.69422811938665</v>
      </c>
      <c r="M149" s="29">
        <f t="shared" si="2"/>
        <v>0</v>
      </c>
    </row>
    <row r="150" spans="1:13" ht="20.100000000000001" customHeight="1" x14ac:dyDescent="0.45">
      <c r="A150" s="69" t="s">
        <v>232</v>
      </c>
      <c r="B150" s="84">
        <v>8</v>
      </c>
      <c r="C150" s="112" t="s">
        <v>10</v>
      </c>
      <c r="D150" s="65">
        <v>204</v>
      </c>
      <c r="E150" s="66">
        <v>0</v>
      </c>
      <c r="F150" s="90">
        <v>2.3650902534200213E-4</v>
      </c>
      <c r="J150" s="90">
        <f>'[1]Cuota-Pago=Saldo'!AN153</f>
        <v>2.3650902534200213E-4</v>
      </c>
      <c r="M150" s="29">
        <f t="shared" si="2"/>
        <v>0</v>
      </c>
    </row>
    <row r="151" spans="1:13" ht="20.100000000000001" customHeight="1" x14ac:dyDescent="0.45">
      <c r="A151" s="69" t="s">
        <v>233</v>
      </c>
      <c r="B151" s="84">
        <v>9</v>
      </c>
      <c r="C151" s="112" t="s">
        <v>10</v>
      </c>
      <c r="D151" s="65">
        <v>301</v>
      </c>
      <c r="E151" s="66">
        <v>0</v>
      </c>
      <c r="F151" s="90">
        <v>3.8377683682313091E-2</v>
      </c>
      <c r="J151" s="90">
        <f>'[1]Cuota-Pago=Saldo'!AN154</f>
        <v>3.8377683682313091E-2</v>
      </c>
      <c r="M151" s="29">
        <f t="shared" si="2"/>
        <v>0</v>
      </c>
    </row>
    <row r="152" spans="1:13" ht="20.100000000000001" customHeight="1" x14ac:dyDescent="0.45">
      <c r="A152" s="69" t="s">
        <v>234</v>
      </c>
      <c r="B152" s="84">
        <v>10</v>
      </c>
      <c r="C152" s="112" t="s">
        <v>10</v>
      </c>
      <c r="D152" s="65">
        <v>302</v>
      </c>
      <c r="E152" s="66">
        <v>0</v>
      </c>
      <c r="F152" s="90">
        <v>-382.66125294186639</v>
      </c>
      <c r="J152" s="90">
        <f>'[1]Cuota-Pago=Saldo'!AN155</f>
        <v>-382.66125294186639</v>
      </c>
      <c r="M152" s="29">
        <f t="shared" si="2"/>
        <v>0</v>
      </c>
    </row>
    <row r="153" spans="1:13" ht="20.100000000000001" customHeight="1" x14ac:dyDescent="0.45">
      <c r="A153" s="63" t="s">
        <v>235</v>
      </c>
      <c r="B153" s="84">
        <v>11</v>
      </c>
      <c r="C153" s="112" t="s">
        <v>10</v>
      </c>
      <c r="D153" s="65">
        <v>303</v>
      </c>
      <c r="E153" s="66">
        <v>0</v>
      </c>
      <c r="F153" s="90">
        <v>-2.3507685989443416E-3</v>
      </c>
      <c r="J153" s="90">
        <f>'[1]Cuota-Pago=Saldo'!AN156</f>
        <v>-2.3507685989443416E-3</v>
      </c>
      <c r="M153" s="29">
        <f t="shared" si="2"/>
        <v>0</v>
      </c>
    </row>
    <row r="154" spans="1:13" ht="20.100000000000001" customHeight="1" x14ac:dyDescent="0.45">
      <c r="A154" s="69" t="s">
        <v>236</v>
      </c>
      <c r="B154" s="84">
        <v>12</v>
      </c>
      <c r="C154" s="112" t="s">
        <v>10</v>
      </c>
      <c r="D154" s="65">
        <v>304</v>
      </c>
      <c r="E154" s="66">
        <v>0</v>
      </c>
      <c r="F154" s="90">
        <v>3.423696392360398E-3</v>
      </c>
      <c r="J154" s="90">
        <f>'[1]Cuota-Pago=Saldo'!AN157</f>
        <v>3.423696392360398E-3</v>
      </c>
      <c r="M154" s="29">
        <f t="shared" si="2"/>
        <v>0</v>
      </c>
    </row>
    <row r="155" spans="1:13" ht="20.100000000000001" customHeight="1" x14ac:dyDescent="0.45">
      <c r="A155" s="69" t="s">
        <v>237</v>
      </c>
      <c r="B155" s="84">
        <v>13</v>
      </c>
      <c r="C155" s="112" t="s">
        <v>10</v>
      </c>
      <c r="D155" s="65">
        <v>401</v>
      </c>
      <c r="E155" s="66">
        <v>0</v>
      </c>
      <c r="F155" s="90">
        <v>36.397820089381582</v>
      </c>
      <c r="J155" s="90">
        <f>'[1]Cuota-Pago=Saldo'!AN158</f>
        <v>36.397820089381582</v>
      </c>
      <c r="M155" s="29">
        <f t="shared" si="2"/>
        <v>0</v>
      </c>
    </row>
    <row r="156" spans="1:13" ht="20.100000000000001" customHeight="1" x14ac:dyDescent="0.45">
      <c r="A156" s="63" t="s">
        <v>238</v>
      </c>
      <c r="B156" s="84">
        <v>14</v>
      </c>
      <c r="C156" s="112" t="s">
        <v>10</v>
      </c>
      <c r="D156" s="65">
        <v>402</v>
      </c>
      <c r="E156" s="66">
        <v>0</v>
      </c>
      <c r="F156" s="90">
        <v>0.25052805300555292</v>
      </c>
      <c r="J156" s="90">
        <f>'[1]Cuota-Pago=Saldo'!AN159</f>
        <v>0.25052805300555292</v>
      </c>
      <c r="M156" s="29">
        <f t="shared" si="2"/>
        <v>0</v>
      </c>
    </row>
    <row r="157" spans="1:13" ht="20.100000000000001" customHeight="1" x14ac:dyDescent="0.45">
      <c r="A157" s="69" t="s">
        <v>239</v>
      </c>
      <c r="B157" s="84">
        <v>15</v>
      </c>
      <c r="C157" s="112" t="s">
        <v>10</v>
      </c>
      <c r="D157" s="71">
        <v>403</v>
      </c>
      <c r="E157" s="66">
        <v>0</v>
      </c>
      <c r="F157" s="90">
        <v>4.8089503945902834E-4</v>
      </c>
      <c r="J157" s="90">
        <f>'[1]Cuota-Pago=Saldo'!AN160</f>
        <v>4.8089503945902834E-4</v>
      </c>
      <c r="M157" s="29">
        <f t="shared" si="2"/>
        <v>0</v>
      </c>
    </row>
    <row r="158" spans="1:13" ht="20.100000000000001" customHeight="1" x14ac:dyDescent="0.45">
      <c r="A158" s="69" t="s">
        <v>240</v>
      </c>
      <c r="B158" s="84">
        <v>16</v>
      </c>
      <c r="C158" s="112" t="s">
        <v>10</v>
      </c>
      <c r="D158" s="65">
        <v>404</v>
      </c>
      <c r="E158" s="66">
        <v>0</v>
      </c>
      <c r="F158" s="90">
        <v>-2.8324608717866795E-3</v>
      </c>
      <c r="J158" s="90">
        <f>'[1]Cuota-Pago=Saldo'!AN161</f>
        <v>-2.8324608717866795E-3</v>
      </c>
      <c r="M158" s="29">
        <f t="shared" si="2"/>
        <v>0</v>
      </c>
    </row>
    <row r="159" spans="1:13" ht="20.100000000000001" customHeight="1" x14ac:dyDescent="0.45">
      <c r="A159" s="69" t="s">
        <v>241</v>
      </c>
      <c r="B159" s="84">
        <v>17</v>
      </c>
      <c r="C159" s="112" t="s">
        <v>10</v>
      </c>
      <c r="D159" s="65">
        <v>501</v>
      </c>
      <c r="E159" s="66">
        <v>0</v>
      </c>
      <c r="F159" s="90">
        <v>2.3100232551769295E-3</v>
      </c>
      <c r="J159" s="90">
        <f>'[1]Cuota-Pago=Saldo'!AN162</f>
        <v>2.3100232551769295E-3</v>
      </c>
      <c r="M159" s="29">
        <f t="shared" si="2"/>
        <v>0</v>
      </c>
    </row>
    <row r="160" spans="1:13" ht="20.100000000000001" customHeight="1" x14ac:dyDescent="0.45">
      <c r="A160" s="63" t="s">
        <v>242</v>
      </c>
      <c r="B160" s="84">
        <v>18</v>
      </c>
      <c r="C160" s="112" t="s">
        <v>10</v>
      </c>
      <c r="D160" s="65">
        <v>502</v>
      </c>
      <c r="E160" s="66">
        <v>0</v>
      </c>
      <c r="F160" s="90">
        <v>0.2295328008284514</v>
      </c>
      <c r="J160" s="90">
        <f>'[1]Cuota-Pago=Saldo'!AN163</f>
        <v>0.2295328008284514</v>
      </c>
      <c r="M160" s="29">
        <f t="shared" si="2"/>
        <v>0</v>
      </c>
    </row>
    <row r="161" spans="1:13" ht="20.100000000000001" customHeight="1" x14ac:dyDescent="0.45">
      <c r="A161" s="69" t="s">
        <v>243</v>
      </c>
      <c r="B161" s="84">
        <v>19</v>
      </c>
      <c r="C161" s="112" t="s">
        <v>10</v>
      </c>
      <c r="D161" s="65">
        <v>503</v>
      </c>
      <c r="E161" s="66">
        <v>0</v>
      </c>
      <c r="F161" s="90">
        <v>329.09258830412574</v>
      </c>
      <c r="J161" s="90">
        <f>'[1]Cuota-Pago=Saldo'!AN164</f>
        <v>329.09258830412574</v>
      </c>
      <c r="M161" s="29">
        <f t="shared" si="2"/>
        <v>0</v>
      </c>
    </row>
    <row r="162" spans="1:13" ht="20.100000000000001" customHeight="1" x14ac:dyDescent="0.45">
      <c r="A162" s="69" t="s">
        <v>244</v>
      </c>
      <c r="B162" s="84">
        <v>20</v>
      </c>
      <c r="C162" s="112" t="s">
        <v>10</v>
      </c>
      <c r="D162" s="65">
        <v>504</v>
      </c>
      <c r="E162" s="66">
        <v>0</v>
      </c>
      <c r="F162" s="90">
        <v>4.5859215549626242E-3</v>
      </c>
      <c r="J162" s="90">
        <f>'[1]Cuota-Pago=Saldo'!AN165</f>
        <v>4.5859215549626242E-3</v>
      </c>
      <c r="M162" s="29">
        <f t="shared" si="2"/>
        <v>0</v>
      </c>
    </row>
    <row r="163" spans="1:13" ht="20.100000000000001" customHeight="1" x14ac:dyDescent="0.45">
      <c r="A163" s="69" t="s">
        <v>245</v>
      </c>
      <c r="B163" s="64">
        <v>1</v>
      </c>
      <c r="C163" s="112" t="s">
        <v>11</v>
      </c>
      <c r="D163" s="65">
        <v>101</v>
      </c>
      <c r="E163" s="66">
        <v>0</v>
      </c>
      <c r="F163" s="90">
        <v>344.55979615582243</v>
      </c>
      <c r="I163" s="67"/>
      <c r="J163" s="90">
        <f>'[1]Cuota-Pago=Saldo'!AN166</f>
        <v>344.55979615582243</v>
      </c>
      <c r="M163" s="29">
        <f t="shared" si="2"/>
        <v>0</v>
      </c>
    </row>
    <row r="164" spans="1:13" ht="20.100000000000001" customHeight="1" x14ac:dyDescent="0.45">
      <c r="A164" s="69" t="s">
        <v>246</v>
      </c>
      <c r="B164" s="64">
        <v>2</v>
      </c>
      <c r="C164" s="112" t="s">
        <v>11</v>
      </c>
      <c r="D164" s="65">
        <v>102</v>
      </c>
      <c r="E164" s="66">
        <v>0</v>
      </c>
      <c r="F164" s="90">
        <v>151.04210098382759</v>
      </c>
      <c r="I164" s="68"/>
      <c r="J164" s="90">
        <f>'[1]Cuota-Pago=Saldo'!AN167</f>
        <v>151.04210098382759</v>
      </c>
      <c r="M164" s="29">
        <f t="shared" si="2"/>
        <v>0</v>
      </c>
    </row>
    <row r="165" spans="1:13" ht="20.100000000000001" customHeight="1" x14ac:dyDescent="0.45">
      <c r="A165" s="69" t="s">
        <v>247</v>
      </c>
      <c r="B165" s="64">
        <v>3</v>
      </c>
      <c r="C165" s="112" t="s">
        <v>11</v>
      </c>
      <c r="D165" s="65">
        <v>103</v>
      </c>
      <c r="E165" s="66">
        <v>0</v>
      </c>
      <c r="F165" s="90">
        <v>1.975671849606897E-3</v>
      </c>
      <c r="I165" s="67"/>
      <c r="J165" s="90">
        <f>'[1]Cuota-Pago=Saldo'!AN168</f>
        <v>1.975671849606897E-3</v>
      </c>
      <c r="M165" s="29">
        <f t="shared" si="2"/>
        <v>0</v>
      </c>
    </row>
    <row r="166" spans="1:13" ht="20.100000000000001" customHeight="1" x14ac:dyDescent="0.45">
      <c r="A166" s="69" t="s">
        <v>248</v>
      </c>
      <c r="B166" s="64">
        <v>4</v>
      </c>
      <c r="C166" s="112" t="s">
        <v>11</v>
      </c>
      <c r="D166" s="65">
        <v>104</v>
      </c>
      <c r="E166" s="66">
        <v>0</v>
      </c>
      <c r="F166" s="90">
        <v>-315.46460476674241</v>
      </c>
      <c r="J166" s="90">
        <f>'[1]Cuota-Pago=Saldo'!AN169</f>
        <v>-315.46460476674241</v>
      </c>
      <c r="M166" s="29">
        <f t="shared" si="2"/>
        <v>0</v>
      </c>
    </row>
    <row r="167" spans="1:13" ht="20.100000000000001" customHeight="1" x14ac:dyDescent="0.45">
      <c r="A167" s="69" t="s">
        <v>249</v>
      </c>
      <c r="B167" s="64">
        <v>5</v>
      </c>
      <c r="C167" s="112" t="s">
        <v>11</v>
      </c>
      <c r="D167" s="65">
        <v>201</v>
      </c>
      <c r="E167" s="66">
        <v>0</v>
      </c>
      <c r="F167" s="90">
        <v>1.1611670964177847</v>
      </c>
      <c r="J167" s="90">
        <f>'[1]Cuota-Pago=Saldo'!AN170</f>
        <v>1.1611670964177847</v>
      </c>
      <c r="M167" s="29">
        <f t="shared" si="2"/>
        <v>0</v>
      </c>
    </row>
    <row r="168" spans="1:13" ht="20.100000000000001" customHeight="1" x14ac:dyDescent="0.45">
      <c r="A168" s="69" t="s">
        <v>250</v>
      </c>
      <c r="B168" s="64">
        <v>6</v>
      </c>
      <c r="C168" s="112" t="s">
        <v>11</v>
      </c>
      <c r="D168" s="65">
        <v>202</v>
      </c>
      <c r="E168" s="66">
        <v>0</v>
      </c>
      <c r="F168" s="90">
        <v>-2168.2353141344083</v>
      </c>
      <c r="J168" s="90">
        <f>'[1]Cuota-Pago=Saldo'!AN171</f>
        <v>-2168.2353141344083</v>
      </c>
      <c r="M168" s="29">
        <f t="shared" si="2"/>
        <v>0</v>
      </c>
    </row>
    <row r="169" spans="1:13" ht="20.100000000000001" customHeight="1" x14ac:dyDescent="0.45">
      <c r="A169" s="69" t="s">
        <v>251</v>
      </c>
      <c r="B169" s="64">
        <v>7</v>
      </c>
      <c r="C169" s="112" t="s">
        <v>11</v>
      </c>
      <c r="D169" s="65">
        <v>203</v>
      </c>
      <c r="E169" s="66">
        <v>0</v>
      </c>
      <c r="F169" s="90">
        <v>293.04339062464749</v>
      </c>
      <c r="J169" s="90">
        <f>'[1]Cuota-Pago=Saldo'!AN172</f>
        <v>293.04339062464749</v>
      </c>
      <c r="M169" s="29">
        <f t="shared" si="2"/>
        <v>0</v>
      </c>
    </row>
    <row r="170" spans="1:13" ht="20.100000000000001" customHeight="1" x14ac:dyDescent="0.45">
      <c r="A170" s="69" t="s">
        <v>252</v>
      </c>
      <c r="B170" s="64">
        <v>8</v>
      </c>
      <c r="C170" s="112" t="s">
        <v>11</v>
      </c>
      <c r="D170" s="65">
        <v>204</v>
      </c>
      <c r="E170" s="66">
        <v>0</v>
      </c>
      <c r="F170" s="90">
        <v>-1.8543728193094466E-3</v>
      </c>
      <c r="J170" s="90">
        <f>'[1]Cuota-Pago=Saldo'!AN173</f>
        <v>-1.8543728193094466E-3</v>
      </c>
      <c r="M170" s="29">
        <f t="shared" si="2"/>
        <v>0</v>
      </c>
    </row>
    <row r="171" spans="1:13" ht="20.100000000000001" customHeight="1" x14ac:dyDescent="0.45">
      <c r="A171" s="69" t="s">
        <v>253</v>
      </c>
      <c r="B171" s="64">
        <v>9</v>
      </c>
      <c r="C171" s="112" t="s">
        <v>11</v>
      </c>
      <c r="D171" s="65">
        <v>301</v>
      </c>
      <c r="E171" s="66">
        <v>0</v>
      </c>
      <c r="F171" s="90">
        <v>-1.1804904852965592E-3</v>
      </c>
      <c r="J171" s="90">
        <f>'[1]Cuota-Pago=Saldo'!AN174</f>
        <v>-1.1804904852965592E-3</v>
      </c>
      <c r="M171" s="29">
        <f t="shared" si="2"/>
        <v>0</v>
      </c>
    </row>
    <row r="172" spans="1:13" ht="20.100000000000001" customHeight="1" x14ac:dyDescent="0.45">
      <c r="A172" s="69" t="s">
        <v>254</v>
      </c>
      <c r="B172" s="64">
        <v>10</v>
      </c>
      <c r="C172" s="112" t="s">
        <v>11</v>
      </c>
      <c r="D172" s="65">
        <v>302</v>
      </c>
      <c r="E172" s="66">
        <v>0</v>
      </c>
      <c r="F172" s="90">
        <v>-1753.0235389176523</v>
      </c>
      <c r="J172" s="90">
        <f>'[1]Cuota-Pago=Saldo'!AN175</f>
        <v>-1753.0235389176523</v>
      </c>
      <c r="M172" s="29">
        <f t="shared" si="2"/>
        <v>0</v>
      </c>
    </row>
    <row r="173" spans="1:13" ht="20.100000000000001" customHeight="1" x14ac:dyDescent="0.45">
      <c r="A173" s="69" t="s">
        <v>255</v>
      </c>
      <c r="B173" s="64">
        <v>11</v>
      </c>
      <c r="C173" s="112" t="s">
        <v>11</v>
      </c>
      <c r="D173" s="65">
        <v>303</v>
      </c>
      <c r="E173" s="66">
        <v>0</v>
      </c>
      <c r="F173" s="90">
        <v>-4.3972142640313905E-4</v>
      </c>
      <c r="J173" s="90">
        <f>'[1]Cuota-Pago=Saldo'!AN176</f>
        <v>-4.3972142640313905E-4</v>
      </c>
      <c r="M173" s="29">
        <f t="shared" si="2"/>
        <v>0</v>
      </c>
    </row>
    <row r="174" spans="1:13" ht="20.100000000000001" customHeight="1" x14ac:dyDescent="0.45">
      <c r="A174" s="63" t="s">
        <v>256</v>
      </c>
      <c r="B174" s="64">
        <v>12</v>
      </c>
      <c r="C174" s="112" t="s">
        <v>11</v>
      </c>
      <c r="D174" s="65">
        <v>304</v>
      </c>
      <c r="E174" s="66">
        <v>0</v>
      </c>
      <c r="F174" s="90">
        <v>2.1569066415736415E-3</v>
      </c>
      <c r="J174" s="90">
        <f>'[1]Cuota-Pago=Saldo'!AN177</f>
        <v>2.1569066415736415E-3</v>
      </c>
      <c r="M174" s="29">
        <f t="shared" si="2"/>
        <v>0</v>
      </c>
    </row>
    <row r="175" spans="1:13" ht="20.100000000000001" customHeight="1" x14ac:dyDescent="0.45">
      <c r="A175" s="69" t="s">
        <v>257</v>
      </c>
      <c r="B175" s="64">
        <v>13</v>
      </c>
      <c r="C175" s="112" t="s">
        <v>11</v>
      </c>
      <c r="D175" s="65">
        <v>401</v>
      </c>
      <c r="E175" s="66">
        <v>0</v>
      </c>
      <c r="F175" s="90">
        <v>-4.1161231904425222E-3</v>
      </c>
      <c r="J175" s="90">
        <f>'[1]Cuota-Pago=Saldo'!AN178</f>
        <v>-4.1161231904425222E-3</v>
      </c>
      <c r="M175" s="29">
        <f t="shared" si="2"/>
        <v>0</v>
      </c>
    </row>
    <row r="176" spans="1:13" ht="20.100000000000001" customHeight="1" x14ac:dyDescent="0.45">
      <c r="A176" s="63" t="s">
        <v>258</v>
      </c>
      <c r="B176" s="64">
        <v>14</v>
      </c>
      <c r="C176" s="112" t="s">
        <v>11</v>
      </c>
      <c r="D176" s="65">
        <v>402</v>
      </c>
      <c r="E176" s="66">
        <v>0</v>
      </c>
      <c r="F176" s="90">
        <v>-1.6284990151689271E-3</v>
      </c>
      <c r="J176" s="90">
        <f>'[1]Cuota-Pago=Saldo'!AN179</f>
        <v>-1.6284990151689271E-3</v>
      </c>
      <c r="M176" s="29">
        <f t="shared" si="2"/>
        <v>0</v>
      </c>
    </row>
    <row r="177" spans="1:13" ht="20.100000000000001" customHeight="1" x14ac:dyDescent="0.45">
      <c r="A177" s="69" t="s">
        <v>259</v>
      </c>
      <c r="B177" s="64">
        <v>15</v>
      </c>
      <c r="C177" s="112" t="s">
        <v>11</v>
      </c>
      <c r="D177" s="71">
        <v>403</v>
      </c>
      <c r="E177" s="66">
        <v>0</v>
      </c>
      <c r="F177" s="90">
        <v>7.7026102445643119E-4</v>
      </c>
      <c r="J177" s="90">
        <f>'[1]Cuota-Pago=Saldo'!AN180</f>
        <v>7.7026102445643119E-4</v>
      </c>
      <c r="M177" s="29">
        <f t="shared" si="2"/>
        <v>0</v>
      </c>
    </row>
    <row r="178" spans="1:13" ht="20.100000000000001" customHeight="1" x14ac:dyDescent="0.45">
      <c r="A178" s="63" t="s">
        <v>260</v>
      </c>
      <c r="B178" s="64">
        <v>16</v>
      </c>
      <c r="C178" s="112" t="s">
        <v>11</v>
      </c>
      <c r="D178" s="65">
        <v>404</v>
      </c>
      <c r="E178" s="66">
        <v>0</v>
      </c>
      <c r="F178" s="90">
        <v>-1.9784332222343437E-3</v>
      </c>
      <c r="J178" s="90">
        <f>'[1]Cuota-Pago=Saldo'!AN181</f>
        <v>-1.9784332222343437E-3</v>
      </c>
      <c r="M178" s="29">
        <f t="shared" si="2"/>
        <v>0</v>
      </c>
    </row>
    <row r="179" spans="1:13" ht="20.100000000000001" customHeight="1" x14ac:dyDescent="0.45">
      <c r="A179" s="69" t="s">
        <v>267</v>
      </c>
      <c r="B179" s="64">
        <v>17</v>
      </c>
      <c r="C179" s="112" t="s">
        <v>11</v>
      </c>
      <c r="D179" s="65">
        <v>501</v>
      </c>
      <c r="E179" s="66">
        <v>0</v>
      </c>
      <c r="F179" s="90">
        <v>-1746.9551238288595</v>
      </c>
      <c r="J179" s="90">
        <f>'[1]Cuota-Pago=Saldo'!AN182</f>
        <v>-1746.9551238288595</v>
      </c>
      <c r="M179" s="29">
        <f t="shared" si="2"/>
        <v>0</v>
      </c>
    </row>
    <row r="180" spans="1:13" ht="20.100000000000001" customHeight="1" x14ac:dyDescent="0.45">
      <c r="A180" s="69" t="s">
        <v>261</v>
      </c>
      <c r="B180" s="64">
        <v>18</v>
      </c>
      <c r="C180" s="112" t="s">
        <v>11</v>
      </c>
      <c r="D180" s="65">
        <v>502</v>
      </c>
      <c r="E180" s="66">
        <v>0</v>
      </c>
      <c r="F180" s="90">
        <v>341.61689482228013</v>
      </c>
      <c r="J180" s="90">
        <f>'[1]Cuota-Pago=Saldo'!AN183</f>
        <v>341.61689482228013</v>
      </c>
      <c r="M180" s="29">
        <f t="shared" si="2"/>
        <v>0</v>
      </c>
    </row>
    <row r="181" spans="1:13" ht="20.100000000000001" customHeight="1" x14ac:dyDescent="0.45">
      <c r="A181" s="69" t="s">
        <v>262</v>
      </c>
      <c r="B181" s="64">
        <v>19</v>
      </c>
      <c r="C181" s="112" t="s">
        <v>11</v>
      </c>
      <c r="D181" s="65">
        <v>503</v>
      </c>
      <c r="E181" s="66">
        <v>0</v>
      </c>
      <c r="F181" s="90">
        <v>5.7672659465879406E-5</v>
      </c>
      <c r="J181" s="90">
        <f>'[1]Cuota-Pago=Saldo'!AN184</f>
        <v>5.7672659465879406E-5</v>
      </c>
      <c r="M181" s="29">
        <f t="shared" si="2"/>
        <v>0</v>
      </c>
    </row>
    <row r="182" spans="1:13" ht="20.100000000000001" customHeight="1" x14ac:dyDescent="0.45">
      <c r="A182" s="63" t="s">
        <v>263</v>
      </c>
      <c r="B182" s="64">
        <v>20</v>
      </c>
      <c r="C182" s="112" t="s">
        <v>11</v>
      </c>
      <c r="D182" s="65">
        <v>504</v>
      </c>
      <c r="E182" s="66">
        <v>0</v>
      </c>
      <c r="F182" s="90">
        <v>-98.183176692160657</v>
      </c>
      <c r="J182" s="90">
        <f>'[1]Cuota-Pago=Saldo'!AN185</f>
        <v>-98.183176692160657</v>
      </c>
      <c r="M182" s="29">
        <f t="shared" si="2"/>
        <v>0</v>
      </c>
    </row>
    <row r="183" spans="1:13" ht="14.25" x14ac:dyDescent="0.45">
      <c r="A183" s="76"/>
      <c r="B183" s="76"/>
      <c r="C183" s="114"/>
      <c r="D183" s="76"/>
      <c r="E183" s="77"/>
      <c r="F183" s="61"/>
      <c r="J183" s="61"/>
      <c r="M183" s="222">
        <f>SUM(M3:M182)</f>
        <v>0</v>
      </c>
    </row>
    <row r="184" spans="1:13" x14ac:dyDescent="0.45">
      <c r="F184" s="79"/>
      <c r="G184" s="72"/>
      <c r="J184" s="79"/>
      <c r="K184" s="92" t="s">
        <v>12</v>
      </c>
    </row>
    <row r="185" spans="1:13" x14ac:dyDescent="0.45">
      <c r="F185" s="79"/>
      <c r="G185" s="72"/>
      <c r="J185" s="79"/>
    </row>
    <row r="186" spans="1:13" x14ac:dyDescent="0.45">
      <c r="F186" s="79"/>
      <c r="G186" s="72"/>
      <c r="J186" s="79"/>
    </row>
    <row r="187" spans="1:13" x14ac:dyDescent="0.45">
      <c r="F187" s="79"/>
      <c r="G187" s="72"/>
      <c r="J187" s="79"/>
      <c r="K187" s="158"/>
    </row>
    <row r="188" spans="1:13" x14ac:dyDescent="0.45">
      <c r="F188" s="79"/>
      <c r="G188" s="72"/>
      <c r="J188" s="79"/>
      <c r="K188" s="158"/>
    </row>
    <row r="189" spans="1:13" x14ac:dyDescent="0.45">
      <c r="F189" s="79"/>
      <c r="G189" s="72"/>
      <c r="J189" s="79"/>
      <c r="K189" s="158"/>
    </row>
    <row r="190" spans="1:13" x14ac:dyDescent="0.45">
      <c r="F190" s="79"/>
      <c r="G190" s="72"/>
      <c r="J190" s="79"/>
      <c r="K190" s="158"/>
    </row>
    <row r="191" spans="1:13" x14ac:dyDescent="0.45">
      <c r="F191" s="79"/>
      <c r="G191" s="72"/>
      <c r="J191" s="79"/>
      <c r="K191" s="158"/>
    </row>
    <row r="192" spans="1:13" x14ac:dyDescent="0.45">
      <c r="F192" s="79"/>
      <c r="G192" s="72"/>
      <c r="J192" s="79"/>
      <c r="K192" s="158"/>
    </row>
    <row r="193" spans="6:11" x14ac:dyDescent="0.45">
      <c r="F193" s="79"/>
      <c r="G193" s="72"/>
      <c r="J193" s="79"/>
      <c r="K193" s="158"/>
    </row>
    <row r="194" spans="6:11" x14ac:dyDescent="0.45">
      <c r="F194" s="79"/>
      <c r="G194" s="72"/>
      <c r="J194" s="79"/>
      <c r="K194" s="158"/>
    </row>
    <row r="195" spans="6:11" x14ac:dyDescent="0.45">
      <c r="F195" s="79"/>
      <c r="G195" s="72"/>
      <c r="J195" s="79"/>
      <c r="K195" s="158"/>
    </row>
    <row r="196" spans="6:11" x14ac:dyDescent="0.45">
      <c r="F196" s="79"/>
      <c r="G196" s="72"/>
      <c r="J196" s="79"/>
      <c r="K196" s="158"/>
    </row>
    <row r="197" spans="6:11" x14ac:dyDescent="0.45">
      <c r="F197" s="79"/>
      <c r="G197" s="72"/>
      <c r="J197" s="79"/>
      <c r="K197" s="158"/>
    </row>
  </sheetData>
  <pageMargins left="0.31496062992125984" right="0.31496062992125984" top="0.94488188976377963" bottom="0.35433070866141736" header="0.31496062992125984" footer="0.31496062992125984"/>
  <pageSetup paperSize="9" scale="105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U189"/>
  <sheetViews>
    <sheetView zoomScale="90" zoomScaleNormal="90" workbookViewId="0">
      <pane xSplit="2" ySplit="17" topLeftCell="C157" activePane="bottomRight" state="frozen"/>
      <selection pane="topRight" activeCell="C1" sqref="C1"/>
      <selection pane="bottomLeft" activeCell="A18" sqref="A18"/>
      <selection pane="bottomRight" activeCell="R161" sqref="R161"/>
    </sheetView>
  </sheetViews>
  <sheetFormatPr baseColWidth="10" defaultRowHeight="14.25" x14ac:dyDescent="0.45"/>
  <cols>
    <col min="1" max="1" width="9.3984375" customWidth="1"/>
    <col min="2" max="2" width="6.73046875" style="6" customWidth="1"/>
    <col min="3" max="3" width="5.59765625" style="6" bestFit="1" customWidth="1"/>
    <col min="4" max="4" width="6.1328125" bestFit="1" customWidth="1"/>
    <col min="5" max="5" width="6.59765625" bestFit="1" customWidth="1"/>
    <col min="6" max="7" width="5.73046875" customWidth="1"/>
    <col min="8" max="8" width="6" bestFit="1" customWidth="1"/>
    <col min="9" max="9" width="6.1328125" bestFit="1" customWidth="1"/>
    <col min="10" max="10" width="5.73046875" customWidth="1"/>
    <col min="11" max="12" width="6.59765625" bestFit="1" customWidth="1"/>
    <col min="13" max="14" width="5.73046875" customWidth="1"/>
    <col min="15" max="15" width="6" bestFit="1" customWidth="1"/>
  </cols>
  <sheetData>
    <row r="1" spans="2:16" s="6" customFormat="1" x14ac:dyDescent="0.45">
      <c r="B1" s="46" t="s">
        <v>0</v>
      </c>
      <c r="C1" s="46" t="s">
        <v>1</v>
      </c>
      <c r="D1" s="46" t="s">
        <v>73</v>
      </c>
      <c r="E1" s="46" t="s">
        <v>74</v>
      </c>
      <c r="F1" s="46" t="s">
        <v>75</v>
      </c>
      <c r="G1" s="46" t="s">
        <v>76</v>
      </c>
      <c r="H1" s="46" t="s">
        <v>77</v>
      </c>
      <c r="I1" s="46" t="s">
        <v>78</v>
      </c>
      <c r="J1" s="46" t="s">
        <v>79</v>
      </c>
      <c r="K1" s="46" t="s">
        <v>80</v>
      </c>
      <c r="L1" s="46" t="s">
        <v>81</v>
      </c>
      <c r="M1" s="46" t="s">
        <v>82</v>
      </c>
      <c r="N1" s="46" t="s">
        <v>83</v>
      </c>
      <c r="O1" s="46" t="s">
        <v>84</v>
      </c>
      <c r="P1"/>
    </row>
    <row r="2" spans="2:16" x14ac:dyDescent="0.45">
      <c r="B2" s="46" t="s">
        <v>3</v>
      </c>
      <c r="C2" s="46">
        <v>101</v>
      </c>
      <c r="D2" s="41">
        <f>'Ene 25'!F3</f>
        <v>10.462</v>
      </c>
      <c r="E2" s="41">
        <f>'Feb 25'!F3</f>
        <v>12.979000000000001</v>
      </c>
      <c r="F2" s="41">
        <f>SUM('Mar 25'!F3)</f>
        <v>11.955</v>
      </c>
      <c r="G2" s="41">
        <f>SUM('Abr 25'!F3)</f>
        <v>-1E-4</v>
      </c>
      <c r="H2" s="41">
        <f>SUM('May 25'!F3)</f>
        <v>-1E-4</v>
      </c>
      <c r="I2" s="41">
        <f>SUM('Jun 25'!F3)</f>
        <v>-1E-4</v>
      </c>
      <c r="J2" s="41">
        <f>SUM('Jul 25'!F3)</f>
        <v>-1E-4</v>
      </c>
      <c r="K2" s="41">
        <f>SUM('Ago 25'!F3)</f>
        <v>-1E-4</v>
      </c>
      <c r="L2" s="41">
        <f>SUM('Sep 25'!F3)</f>
        <v>-1E-4</v>
      </c>
      <c r="M2" s="41">
        <f>SUM('Oct 25'!F3)</f>
        <v>-1E-4</v>
      </c>
      <c r="N2" s="41">
        <f>SUM('Nov 25'!F3)</f>
        <v>-1.0000000000000001E-5</v>
      </c>
      <c r="O2" s="41">
        <f>SUM('Dic 25'!F3)</f>
        <v>-1.0000000000000001E-5</v>
      </c>
    </row>
    <row r="3" spans="2:16" x14ac:dyDescent="0.45">
      <c r="B3" s="46" t="s">
        <v>3</v>
      </c>
      <c r="C3" s="46">
        <v>102</v>
      </c>
      <c r="D3" s="41">
        <f>'Ene 25'!F4</f>
        <v>9.0830000000000002</v>
      </c>
      <c r="E3" s="41">
        <f>'Feb 25'!F4</f>
        <v>11.500999999999999</v>
      </c>
      <c r="F3" s="41">
        <f>SUM('Mar 25'!F4)</f>
        <v>8.9250000000000007</v>
      </c>
      <c r="G3" s="41">
        <f>SUM('Abr 25'!F4)</f>
        <v>0</v>
      </c>
      <c r="H3" s="41">
        <f>SUM('May 25'!F4)</f>
        <v>0</v>
      </c>
      <c r="I3" s="41">
        <f>SUM('Jun 25'!F4)</f>
        <v>0</v>
      </c>
      <c r="J3" s="41">
        <f>SUM('Jul 25'!F4)</f>
        <v>0</v>
      </c>
      <c r="K3" s="41">
        <f>SUM('Ago 25'!F4)</f>
        <v>0</v>
      </c>
      <c r="L3" s="41">
        <f>SUM('Sep 25'!F4)</f>
        <v>0</v>
      </c>
      <c r="M3" s="41">
        <f>SUM('Oct 25'!F4)</f>
        <v>0</v>
      </c>
      <c r="N3" s="41">
        <f>SUM('Nov 25'!F4)</f>
        <v>0</v>
      </c>
      <c r="O3" s="41">
        <f>SUM('Dic 25'!F4)</f>
        <v>0</v>
      </c>
    </row>
    <row r="4" spans="2:16" x14ac:dyDescent="0.45">
      <c r="B4" s="46" t="s">
        <v>3</v>
      </c>
      <c r="C4" s="46">
        <v>103</v>
      </c>
      <c r="D4" s="41">
        <f>'Ene 25'!F5</f>
        <v>11.004</v>
      </c>
      <c r="E4" s="41">
        <f>'Feb 25'!F5</f>
        <v>10.050000000000001</v>
      </c>
      <c r="F4" s="41">
        <f>SUM('Mar 25'!F5)</f>
        <v>9.5440000000000005</v>
      </c>
      <c r="G4" s="41">
        <f>SUM('Abr 25'!F5)</f>
        <v>0</v>
      </c>
      <c r="H4" s="41">
        <f>SUM('May 25'!F5)</f>
        <v>0</v>
      </c>
      <c r="I4" s="41">
        <f>SUM('Jun 25'!F5)</f>
        <v>0</v>
      </c>
      <c r="J4" s="41">
        <f>SUM('Jul 25'!F5)</f>
        <v>0</v>
      </c>
      <c r="K4" s="41">
        <f>SUM('Ago 25'!F5)</f>
        <v>0</v>
      </c>
      <c r="L4" s="41">
        <f>SUM('Sep 25'!F5)</f>
        <v>0</v>
      </c>
      <c r="M4" s="41">
        <f>SUM('Oct 25'!F5)</f>
        <v>0</v>
      </c>
      <c r="N4" s="41">
        <f>SUM('Nov 25'!F5)</f>
        <v>0</v>
      </c>
      <c r="O4" s="41">
        <f>SUM('Dic 25'!F5)</f>
        <v>0</v>
      </c>
    </row>
    <row r="5" spans="2:16" x14ac:dyDescent="0.45">
      <c r="B5" s="46" t="s">
        <v>3</v>
      </c>
      <c r="C5" s="46">
        <v>104</v>
      </c>
      <c r="D5" s="41">
        <f>'Ene 25'!F6</f>
        <v>13.547000000000001</v>
      </c>
      <c r="E5" s="41">
        <f>'Feb 25'!F6</f>
        <v>7.2679999999999998</v>
      </c>
      <c r="F5" s="41">
        <f>SUM('Mar 25'!F6)</f>
        <v>7.8520000000000003</v>
      </c>
      <c r="G5" s="41">
        <f>SUM('Abr 25'!F6)</f>
        <v>0</v>
      </c>
      <c r="H5" s="41">
        <f>SUM('May 25'!F6)</f>
        <v>0</v>
      </c>
      <c r="I5" s="41">
        <f>SUM('Jun 25'!F6)</f>
        <v>0</v>
      </c>
      <c r="J5" s="41">
        <f>SUM('Jul 25'!F6)</f>
        <v>0</v>
      </c>
      <c r="K5" s="41">
        <f>SUM('Ago 25'!F6)</f>
        <v>0</v>
      </c>
      <c r="L5" s="41">
        <f>SUM('Sep 25'!F6)</f>
        <v>0</v>
      </c>
      <c r="M5" s="41">
        <f>SUM('Oct 25'!F6)</f>
        <v>0</v>
      </c>
      <c r="N5" s="41">
        <f>SUM('Nov 25'!F6)</f>
        <v>0</v>
      </c>
      <c r="O5" s="41">
        <f>SUM('Dic 25'!F6)</f>
        <v>0</v>
      </c>
    </row>
    <row r="6" spans="2:16" x14ac:dyDescent="0.45">
      <c r="B6" s="46" t="s">
        <v>3</v>
      </c>
      <c r="C6" s="46">
        <v>201</v>
      </c>
      <c r="D6" s="41">
        <f>'Ene 25'!F7</f>
        <v>14.807</v>
      </c>
      <c r="E6" s="41">
        <f>'Feb 25'!F7</f>
        <v>10.105</v>
      </c>
      <c r="F6" s="41">
        <f>SUM('Mar 25'!F7)</f>
        <v>14.572000000000001</v>
      </c>
      <c r="G6" s="41">
        <f>SUM('Abr 25'!F7)</f>
        <v>0</v>
      </c>
      <c r="H6" s="41">
        <f>SUM('May 25'!F7)</f>
        <v>0</v>
      </c>
      <c r="I6" s="41">
        <f>SUM('Jun 25'!F7)</f>
        <v>0</v>
      </c>
      <c r="J6" s="41">
        <f>SUM('Jul 25'!F7)</f>
        <v>0</v>
      </c>
      <c r="K6" s="41">
        <f>SUM('Ago 25'!F7)</f>
        <v>0</v>
      </c>
      <c r="L6" s="41">
        <f>SUM('Sep 25'!F7)</f>
        <v>0</v>
      </c>
      <c r="M6" s="41">
        <f>SUM('Oct 25'!F7)</f>
        <v>0</v>
      </c>
      <c r="N6" s="41">
        <f>SUM('Nov 25'!F7)</f>
        <v>0</v>
      </c>
      <c r="O6" s="41">
        <f>SUM('Dic 25'!F7)</f>
        <v>0</v>
      </c>
    </row>
    <row r="7" spans="2:16" x14ac:dyDescent="0.45">
      <c r="B7" s="46" t="s">
        <v>3</v>
      </c>
      <c r="C7" s="46">
        <v>202</v>
      </c>
      <c r="D7" s="41">
        <f>'Ene 25'!F8</f>
        <v>15.268000000000001</v>
      </c>
      <c r="E7" s="41">
        <f>'Feb 25'!F8</f>
        <v>19.065999999999999</v>
      </c>
      <c r="F7" s="41">
        <f>SUM('Mar 25'!F8)</f>
        <v>15.368</v>
      </c>
      <c r="G7" s="41">
        <f>SUM('Abr 25'!F8)</f>
        <v>0</v>
      </c>
      <c r="H7" s="41">
        <f>SUM('May 25'!F8)</f>
        <v>0</v>
      </c>
      <c r="I7" s="41">
        <f>SUM('Jun 25'!F8)</f>
        <v>0</v>
      </c>
      <c r="J7" s="41">
        <f>SUM('Jul 25'!F8)</f>
        <v>0</v>
      </c>
      <c r="K7" s="41">
        <f>SUM('Ago 25'!F8)</f>
        <v>0</v>
      </c>
      <c r="L7" s="41">
        <f>SUM('Sep 25'!F8)</f>
        <v>0</v>
      </c>
      <c r="M7" s="41">
        <f>SUM('Oct 25'!F8)</f>
        <v>0</v>
      </c>
      <c r="N7" s="41">
        <f>SUM('Nov 25'!F8)</f>
        <v>0</v>
      </c>
      <c r="O7" s="41">
        <f>SUM('Dic 25'!F8)</f>
        <v>0</v>
      </c>
    </row>
    <row r="8" spans="2:16" x14ac:dyDescent="0.45">
      <c r="B8" s="46" t="s">
        <v>3</v>
      </c>
      <c r="C8" s="46">
        <v>203</v>
      </c>
      <c r="D8" s="41">
        <f>'Ene 25'!F9</f>
        <v>26.271000000000001</v>
      </c>
      <c r="E8" s="41">
        <f>'Feb 25'!F9</f>
        <v>23.408999999999999</v>
      </c>
      <c r="F8" s="41">
        <f>SUM('Mar 25'!F9)</f>
        <v>19.870999999999999</v>
      </c>
      <c r="G8" s="41">
        <f>SUM('Abr 25'!F9)</f>
        <v>0</v>
      </c>
      <c r="H8" s="41">
        <f>SUM('May 25'!F9)</f>
        <v>0</v>
      </c>
      <c r="I8" s="41">
        <f>SUM('Jun 25'!F9)</f>
        <v>0</v>
      </c>
      <c r="J8" s="41">
        <f>SUM('Jul 25'!F9)</f>
        <v>0</v>
      </c>
      <c r="K8" s="41">
        <f>SUM('Ago 25'!F9)</f>
        <v>0</v>
      </c>
      <c r="L8" s="41">
        <f>SUM('Sep 25'!F9)</f>
        <v>0</v>
      </c>
      <c r="M8" s="41">
        <f>SUM('Oct 25'!F9)</f>
        <v>0</v>
      </c>
      <c r="N8" s="41">
        <f>SUM('Nov 25'!F9)</f>
        <v>0</v>
      </c>
      <c r="O8" s="41">
        <f>SUM('Dic 25'!F9)</f>
        <v>0</v>
      </c>
    </row>
    <row r="9" spans="2:16" x14ac:dyDescent="0.45">
      <c r="B9" s="46" t="s">
        <v>3</v>
      </c>
      <c r="C9" s="46">
        <v>204</v>
      </c>
      <c r="D9" s="41">
        <f>'Ene 25'!F10</f>
        <v>14.575000000000001</v>
      </c>
      <c r="E9" s="41">
        <f>'Feb 25'!F10</f>
        <v>15.47</v>
      </c>
      <c r="F9" s="41">
        <f>SUM('Mar 25'!F10)</f>
        <v>11.566000000000001</v>
      </c>
      <c r="G9" s="41">
        <f>SUM('Abr 25'!F10)</f>
        <v>0</v>
      </c>
      <c r="H9" s="41">
        <f>SUM('May 25'!F10)</f>
        <v>0</v>
      </c>
      <c r="I9" s="41">
        <f>SUM('Jun 25'!F10)</f>
        <v>0</v>
      </c>
      <c r="J9" s="41">
        <f>SUM('Jul 25'!F10)</f>
        <v>0</v>
      </c>
      <c r="K9" s="41">
        <f>SUM('Ago 25'!F10)</f>
        <v>0</v>
      </c>
      <c r="L9" s="41">
        <f>SUM('Sep 25'!F10)</f>
        <v>0</v>
      </c>
      <c r="M9" s="41">
        <f>SUM('Oct 25'!F10)</f>
        <v>0</v>
      </c>
      <c r="N9" s="41">
        <f>SUM('Nov 25'!F10)</f>
        <v>0</v>
      </c>
      <c r="O9" s="41">
        <f>SUM('Dic 25'!F10)</f>
        <v>0</v>
      </c>
    </row>
    <row r="10" spans="2:16" x14ac:dyDescent="0.45">
      <c r="B10" s="46" t="s">
        <v>3</v>
      </c>
      <c r="C10" s="46">
        <v>301</v>
      </c>
      <c r="D10" s="41">
        <f>'Ene 25'!F11</f>
        <v>0.46700000000000003</v>
      </c>
      <c r="E10" s="41">
        <f>'Feb 25'!F11</f>
        <v>1.4E-2</v>
      </c>
      <c r="F10" s="41">
        <f>SUM('Mar 25'!F11)</f>
        <v>0</v>
      </c>
      <c r="G10" s="41">
        <f>SUM('Abr 25'!F11)</f>
        <v>0</v>
      </c>
      <c r="H10" s="41">
        <f>SUM('May 25'!F11)</f>
        <v>0</v>
      </c>
      <c r="I10" s="41">
        <f>SUM('Jun 25'!F11)</f>
        <v>0</v>
      </c>
      <c r="J10" s="41">
        <f>SUM('Jul 25'!F11)</f>
        <v>0</v>
      </c>
      <c r="K10" s="41">
        <f>SUM('Ago 25'!F11)</f>
        <v>0</v>
      </c>
      <c r="L10" s="41">
        <f>SUM('Sep 25'!F11)</f>
        <v>0</v>
      </c>
      <c r="M10" s="41">
        <f>SUM('Oct 25'!F11)</f>
        <v>0</v>
      </c>
      <c r="N10" s="41">
        <f>SUM('Nov 25'!F11)</f>
        <v>0</v>
      </c>
      <c r="O10" s="41">
        <f>SUM('Dic 25'!F11)</f>
        <v>0</v>
      </c>
    </row>
    <row r="11" spans="2:16" x14ac:dyDescent="0.45">
      <c r="B11" s="46" t="s">
        <v>3</v>
      </c>
      <c r="C11" s="46">
        <v>302</v>
      </c>
      <c r="D11" s="41">
        <f>'Ene 25'!F12</f>
        <v>25.426000000000002</v>
      </c>
      <c r="E11" s="41">
        <f>'Feb 25'!F12</f>
        <v>24.429000000000002</v>
      </c>
      <c r="F11" s="41">
        <f>SUM('Mar 25'!F12)</f>
        <v>23.689</v>
      </c>
      <c r="G11" s="41">
        <f>SUM('Abr 25'!F12)</f>
        <v>0</v>
      </c>
      <c r="H11" s="41">
        <f>SUM('May 25'!F12)</f>
        <v>0</v>
      </c>
      <c r="I11" s="41">
        <f>SUM('Jun 25'!F12)</f>
        <v>0</v>
      </c>
      <c r="J11" s="41">
        <f>SUM('Jul 25'!F12)</f>
        <v>0</v>
      </c>
      <c r="K11" s="41">
        <f>SUM('Ago 25'!F12)</f>
        <v>0</v>
      </c>
      <c r="L11" s="41">
        <f>SUM('Sep 25'!F12)</f>
        <v>0</v>
      </c>
      <c r="M11" s="41">
        <f>SUM('Oct 25'!F12)</f>
        <v>0</v>
      </c>
      <c r="N11" s="41">
        <f>SUM('Nov 25'!F12)</f>
        <v>0</v>
      </c>
      <c r="O11" s="41">
        <f>SUM('Dic 25'!F12)</f>
        <v>0</v>
      </c>
    </row>
    <row r="12" spans="2:16" x14ac:dyDescent="0.45">
      <c r="B12" s="46" t="s">
        <v>3</v>
      </c>
      <c r="C12" s="46">
        <v>303</v>
      </c>
      <c r="D12" s="41">
        <f>'Ene 25'!F13</f>
        <v>11.712</v>
      </c>
      <c r="E12" s="41">
        <f>'Feb 25'!F13</f>
        <v>13.061999999999999</v>
      </c>
      <c r="F12" s="41">
        <f>SUM('Mar 25'!F13)</f>
        <v>22.728000000000002</v>
      </c>
      <c r="G12" s="41">
        <f>SUM('Abr 25'!F13)</f>
        <v>0</v>
      </c>
      <c r="H12" s="41">
        <f>SUM('May 25'!F13)</f>
        <v>0</v>
      </c>
      <c r="I12" s="41">
        <f>SUM('Jun 25'!F13)</f>
        <v>0</v>
      </c>
      <c r="J12" s="41">
        <f>SUM('Jul 25'!F13)</f>
        <v>0</v>
      </c>
      <c r="K12" s="41">
        <f>SUM('Ago 25'!F13)</f>
        <v>0</v>
      </c>
      <c r="L12" s="41">
        <f>SUM('Sep 25'!F13)</f>
        <v>0</v>
      </c>
      <c r="M12" s="41">
        <f>SUM('Oct 25'!F13)</f>
        <v>0</v>
      </c>
      <c r="N12" s="41">
        <f>SUM('Nov 25'!F13)</f>
        <v>0</v>
      </c>
      <c r="O12" s="41">
        <f>SUM('Dic 25'!F13)</f>
        <v>0</v>
      </c>
    </row>
    <row r="13" spans="2:16" x14ac:dyDescent="0.45">
      <c r="B13" s="46" t="s">
        <v>3</v>
      </c>
      <c r="C13" s="46">
        <v>304</v>
      </c>
      <c r="D13" s="41">
        <f>'Ene 25'!F14</f>
        <v>11.345000000000001</v>
      </c>
      <c r="E13" s="41">
        <f>'Feb 25'!F14</f>
        <v>10.68</v>
      </c>
      <c r="F13" s="41">
        <f>SUM('Mar 25'!F14)</f>
        <v>13.981</v>
      </c>
      <c r="G13" s="41">
        <f>SUM('Abr 25'!F14)</f>
        <v>0</v>
      </c>
      <c r="H13" s="41">
        <f>SUM('May 25'!F14)</f>
        <v>0</v>
      </c>
      <c r="I13" s="41">
        <f>SUM('Jun 25'!F14)</f>
        <v>0</v>
      </c>
      <c r="J13" s="41">
        <f>SUM('Jul 25'!F14)</f>
        <v>0</v>
      </c>
      <c r="K13" s="41">
        <f>SUM('Ago 25'!F14)</f>
        <v>0</v>
      </c>
      <c r="L13" s="41">
        <f>SUM('Sep 25'!F14)</f>
        <v>0</v>
      </c>
      <c r="M13" s="41">
        <f>SUM('Oct 25'!F14)</f>
        <v>0</v>
      </c>
      <c r="N13" s="41">
        <f>SUM('Nov 25'!F14)</f>
        <v>0</v>
      </c>
      <c r="O13" s="41">
        <f>SUM('Dic 25'!F14)</f>
        <v>0</v>
      </c>
    </row>
    <row r="14" spans="2:16" x14ac:dyDescent="0.45">
      <c r="B14" s="46" t="s">
        <v>3</v>
      </c>
      <c r="C14" s="46">
        <v>401</v>
      </c>
      <c r="D14" s="41">
        <f>'Ene 25'!F15</f>
        <v>7.2090000000000005</v>
      </c>
      <c r="E14" s="41">
        <f>'Feb 25'!F15</f>
        <v>4.8230000000000004</v>
      </c>
      <c r="F14" s="41">
        <f>SUM('Mar 25'!F15)</f>
        <v>10.761000000000001</v>
      </c>
      <c r="G14" s="41">
        <f>SUM('Abr 25'!F15)</f>
        <v>0</v>
      </c>
      <c r="H14" s="41">
        <f>SUM('May 25'!F15)</f>
        <v>0</v>
      </c>
      <c r="I14" s="41">
        <f>SUM('Jun 25'!F15)</f>
        <v>0</v>
      </c>
      <c r="J14" s="41">
        <f>SUM('Jul 25'!F15)</f>
        <v>0</v>
      </c>
      <c r="K14" s="41">
        <f>SUM('Ago 25'!F15)</f>
        <v>0</v>
      </c>
      <c r="L14" s="41">
        <f>SUM('Sep 25'!F15)</f>
        <v>0</v>
      </c>
      <c r="M14" s="41">
        <f>SUM('Oct 25'!F15)</f>
        <v>0</v>
      </c>
      <c r="N14" s="41">
        <f>SUM('Nov 25'!F15)</f>
        <v>0</v>
      </c>
      <c r="O14" s="41">
        <f>SUM('Dic 25'!F15)</f>
        <v>0</v>
      </c>
    </row>
    <row r="15" spans="2:16" x14ac:dyDescent="0.45">
      <c r="B15" s="46" t="s">
        <v>3</v>
      </c>
      <c r="C15" s="46">
        <v>402</v>
      </c>
      <c r="D15" s="41">
        <f>'Ene 25'!F16</f>
        <v>4.1710000000000003</v>
      </c>
      <c r="E15" s="41">
        <f>'Feb 25'!F16</f>
        <v>12.947000000000001</v>
      </c>
      <c r="F15" s="41">
        <f>SUM('Mar 25'!F16)</f>
        <v>1.3820000000000001</v>
      </c>
      <c r="G15" s="41">
        <f>SUM('Abr 25'!F16)</f>
        <v>0</v>
      </c>
      <c r="H15" s="41">
        <f>SUM('May 25'!F16)</f>
        <v>0</v>
      </c>
      <c r="I15" s="41">
        <f>SUM('Jun 25'!F16)</f>
        <v>0</v>
      </c>
      <c r="J15" s="41">
        <f>SUM('Jul 25'!F16)</f>
        <v>0</v>
      </c>
      <c r="K15" s="41">
        <f>SUM('Ago 25'!F16)</f>
        <v>0</v>
      </c>
      <c r="L15" s="41">
        <f>SUM('Sep 25'!F16)</f>
        <v>0</v>
      </c>
      <c r="M15" s="41">
        <f>SUM('Oct 25'!F16)</f>
        <v>0</v>
      </c>
      <c r="N15" s="41">
        <f>SUM('Nov 25'!F16)</f>
        <v>0</v>
      </c>
      <c r="O15" s="41">
        <f>SUM('Dic 25'!F16)</f>
        <v>0</v>
      </c>
    </row>
    <row r="16" spans="2:16" x14ac:dyDescent="0.45">
      <c r="B16" s="46" t="s">
        <v>3</v>
      </c>
      <c r="C16" s="46">
        <v>403</v>
      </c>
      <c r="D16" s="41">
        <f>'Ene 25'!F17</f>
        <v>10.864000000000001</v>
      </c>
      <c r="E16" s="41">
        <f>'Feb 25'!F17</f>
        <v>10.443</v>
      </c>
      <c r="F16" s="41">
        <f>SUM('Mar 25'!F17)</f>
        <v>10.236000000000001</v>
      </c>
      <c r="G16" s="41">
        <f>SUM('Abr 25'!F17)</f>
        <v>0</v>
      </c>
      <c r="H16" s="41">
        <f>SUM('May 25'!F17)</f>
        <v>0</v>
      </c>
      <c r="I16" s="41">
        <f>SUM('Jun 25'!F17)</f>
        <v>0</v>
      </c>
      <c r="J16" s="41">
        <f>SUM('Jul 25'!F17)</f>
        <v>0</v>
      </c>
      <c r="K16" s="41">
        <f>SUM('Ago 25'!F17)</f>
        <v>0</v>
      </c>
      <c r="L16" s="41">
        <f>SUM('Sep 25'!F17)</f>
        <v>0</v>
      </c>
      <c r="M16" s="41">
        <f>SUM('Oct 25'!F17)</f>
        <v>0</v>
      </c>
      <c r="N16" s="41">
        <f>SUM('Nov 25'!F17)</f>
        <v>0</v>
      </c>
      <c r="O16" s="41">
        <f>SUM('Dic 25'!F17)</f>
        <v>0</v>
      </c>
    </row>
    <row r="17" spans="2:15" x14ac:dyDescent="0.45">
      <c r="B17" s="46" t="s">
        <v>3</v>
      </c>
      <c r="C17" s="46">
        <v>404</v>
      </c>
      <c r="D17" s="41">
        <f>'Ene 25'!F18</f>
        <v>16.961000000000002</v>
      </c>
      <c r="E17" s="41">
        <f>'Feb 25'!F18</f>
        <v>15.952</v>
      </c>
      <c r="F17" s="41">
        <f>SUM('Mar 25'!F18)</f>
        <v>15.127000000000001</v>
      </c>
      <c r="G17" s="41">
        <f>SUM('Abr 25'!F18)</f>
        <v>0</v>
      </c>
      <c r="H17" s="41">
        <f>SUM('May 25'!F18)</f>
        <v>0</v>
      </c>
      <c r="I17" s="41">
        <f>SUM('Jun 25'!F18)</f>
        <v>0</v>
      </c>
      <c r="J17" s="41">
        <f>SUM('Jul 25'!F18)</f>
        <v>0</v>
      </c>
      <c r="K17" s="41">
        <f>SUM('Ago 25'!F18)</f>
        <v>0</v>
      </c>
      <c r="L17" s="41">
        <f>SUM('Sep 25'!F18)</f>
        <v>0</v>
      </c>
      <c r="M17" s="41">
        <f>SUM('Oct 25'!F18)</f>
        <v>0</v>
      </c>
      <c r="N17" s="41">
        <f>SUM('Nov 25'!F18)</f>
        <v>0</v>
      </c>
      <c r="O17" s="41">
        <f>SUM('Dic 25'!F18)</f>
        <v>0</v>
      </c>
    </row>
    <row r="18" spans="2:15" x14ac:dyDescent="0.45">
      <c r="B18" s="46" t="s">
        <v>3</v>
      </c>
      <c r="C18" s="46">
        <v>501</v>
      </c>
      <c r="D18" s="41">
        <f>'Ene 25'!F19</f>
        <v>22.497</v>
      </c>
      <c r="E18" s="41">
        <f>'Feb 25'!F19</f>
        <v>16.803000000000001</v>
      </c>
      <c r="F18" s="41">
        <f>SUM('Mar 25'!F19)</f>
        <v>15.926</v>
      </c>
      <c r="G18" s="41">
        <f>SUM('Abr 25'!F19)</f>
        <v>0</v>
      </c>
      <c r="H18" s="41">
        <f>SUM('May 25'!F19)</f>
        <v>0</v>
      </c>
      <c r="I18" s="41">
        <f>SUM('Jun 25'!F19)</f>
        <v>0</v>
      </c>
      <c r="J18" s="41">
        <f>SUM('Jul 25'!F19)</f>
        <v>0</v>
      </c>
      <c r="K18" s="41">
        <f>SUM('Ago 25'!F19)</f>
        <v>0</v>
      </c>
      <c r="L18" s="41">
        <f>SUM('Sep 25'!F19)</f>
        <v>0</v>
      </c>
      <c r="M18" s="41">
        <f>SUM('Oct 25'!F19)</f>
        <v>0</v>
      </c>
      <c r="N18" s="41">
        <f>SUM('Nov 25'!F19)</f>
        <v>0</v>
      </c>
      <c r="O18" s="41">
        <f>SUM('Dic 25'!F19)</f>
        <v>0</v>
      </c>
    </row>
    <row r="19" spans="2:15" x14ac:dyDescent="0.45">
      <c r="B19" s="46" t="s">
        <v>3</v>
      </c>
      <c r="C19" s="46">
        <v>502</v>
      </c>
      <c r="D19" s="41">
        <f>'Ene 25'!F20</f>
        <v>25.157</v>
      </c>
      <c r="E19" s="41">
        <f>'Feb 25'!F20</f>
        <v>31.292999999999999</v>
      </c>
      <c r="F19" s="41">
        <f>SUM('Mar 25'!F20)</f>
        <v>36.238</v>
      </c>
      <c r="G19" s="41">
        <f>SUM('Abr 25'!F20)</f>
        <v>0</v>
      </c>
      <c r="H19" s="41">
        <f>SUM('May 25'!F20)</f>
        <v>0</v>
      </c>
      <c r="I19" s="41">
        <f>SUM('Jun 25'!F20)</f>
        <v>0</v>
      </c>
      <c r="J19" s="41">
        <f>SUM('Jul 25'!F20)</f>
        <v>0</v>
      </c>
      <c r="K19" s="41">
        <f>SUM('Ago 25'!F20)</f>
        <v>0</v>
      </c>
      <c r="L19" s="41">
        <f>SUM('Sep 25'!F20)</f>
        <v>0</v>
      </c>
      <c r="M19" s="41">
        <f>SUM('Oct 25'!F20)</f>
        <v>0</v>
      </c>
      <c r="N19" s="41">
        <f>SUM('Nov 25'!F20)</f>
        <v>0</v>
      </c>
      <c r="O19" s="41">
        <f>SUM('Dic 25'!F20)</f>
        <v>0</v>
      </c>
    </row>
    <row r="20" spans="2:15" x14ac:dyDescent="0.45">
      <c r="B20" s="46" t="s">
        <v>3</v>
      </c>
      <c r="C20" s="46">
        <v>503</v>
      </c>
      <c r="D20" s="41">
        <f>'Ene 25'!F21</f>
        <v>12.938000000000001</v>
      </c>
      <c r="E20" s="41">
        <f>'Feb 25'!F21</f>
        <v>13.09</v>
      </c>
      <c r="F20" s="41">
        <f>SUM('Mar 25'!F21)</f>
        <v>14.486000000000001</v>
      </c>
      <c r="G20" s="41">
        <f>SUM('Abr 25'!F21)</f>
        <v>0</v>
      </c>
      <c r="H20" s="41">
        <f>SUM('May 25'!F21)</f>
        <v>0</v>
      </c>
      <c r="I20" s="41">
        <f>SUM('Jun 25'!F21)</f>
        <v>0</v>
      </c>
      <c r="J20" s="41">
        <f>SUM('Jul 25'!F21)</f>
        <v>0</v>
      </c>
      <c r="K20" s="41">
        <f>SUM('Ago 25'!F21)</f>
        <v>0</v>
      </c>
      <c r="L20" s="41">
        <f>SUM('Sep 25'!F21)</f>
        <v>0</v>
      </c>
      <c r="M20" s="41">
        <f>SUM('Oct 25'!F21)</f>
        <v>0</v>
      </c>
      <c r="N20" s="41">
        <f>SUM('Nov 25'!F21)</f>
        <v>0</v>
      </c>
      <c r="O20" s="41">
        <f>SUM('Dic 25'!F21)</f>
        <v>0</v>
      </c>
    </row>
    <row r="21" spans="2:15" x14ac:dyDescent="0.45">
      <c r="B21" s="46" t="s">
        <v>3</v>
      </c>
      <c r="C21" s="46">
        <v>504</v>
      </c>
      <c r="D21" s="41">
        <f>'Ene 25'!F22</f>
        <v>3.1850000000000001</v>
      </c>
      <c r="E21" s="41">
        <f>'Feb 25'!F22</f>
        <v>1.4830000000000001</v>
      </c>
      <c r="F21" s="41">
        <f>SUM('Mar 25'!F22)</f>
        <v>1.101</v>
      </c>
      <c r="G21" s="41">
        <f>SUM('Abr 25'!F22)</f>
        <v>0</v>
      </c>
      <c r="H21" s="41">
        <f>SUM('May 25'!F22)</f>
        <v>0</v>
      </c>
      <c r="I21" s="41">
        <f>SUM('Jun 25'!F22)</f>
        <v>0</v>
      </c>
      <c r="J21" s="41">
        <f>SUM('Jul 25'!F22)</f>
        <v>0</v>
      </c>
      <c r="K21" s="41">
        <f>SUM('Ago 25'!F22)</f>
        <v>0</v>
      </c>
      <c r="L21" s="41">
        <f>SUM('Sep 25'!F22)</f>
        <v>0</v>
      </c>
      <c r="M21" s="41">
        <f>SUM('Oct 25'!F22)</f>
        <v>0</v>
      </c>
      <c r="N21" s="41">
        <f>SUM('Nov 25'!F22)</f>
        <v>0</v>
      </c>
      <c r="O21" s="41">
        <f>SUM('Dic 25'!F22)</f>
        <v>0</v>
      </c>
    </row>
    <row r="22" spans="2:15" x14ac:dyDescent="0.45">
      <c r="B22" s="46" t="s">
        <v>4</v>
      </c>
      <c r="C22" s="46">
        <v>101</v>
      </c>
      <c r="D22" s="41">
        <f>'Ene 25'!F23</f>
        <v>12.51</v>
      </c>
      <c r="E22" s="41">
        <f>'Feb 25'!F23</f>
        <v>9.94</v>
      </c>
      <c r="F22" s="41">
        <f>SUM('Mar 25'!F23)</f>
        <v>12.11</v>
      </c>
      <c r="G22" s="41">
        <f>SUM('Abr 25'!F23)</f>
        <v>0</v>
      </c>
      <c r="H22" s="41">
        <f>SUM('May 25'!F23)</f>
        <v>0</v>
      </c>
      <c r="I22" s="41">
        <f>SUM('Jun 25'!F23)</f>
        <v>0</v>
      </c>
      <c r="J22" s="41">
        <f>SUM('Jul 25'!F23)</f>
        <v>0</v>
      </c>
      <c r="K22" s="41">
        <f>SUM('Ago 25'!F23)</f>
        <v>0</v>
      </c>
      <c r="L22" s="41">
        <f>SUM('Sep 25'!F23)</f>
        <v>0</v>
      </c>
      <c r="M22" s="41">
        <f>SUM('Oct 25'!F23)</f>
        <v>0</v>
      </c>
      <c r="N22" s="41">
        <f>SUM('Nov 25'!F23)</f>
        <v>0</v>
      </c>
      <c r="O22" s="41">
        <f>SUM('Dic 25'!F23)</f>
        <v>0</v>
      </c>
    </row>
    <row r="23" spans="2:15" x14ac:dyDescent="0.45">
      <c r="B23" s="46" t="s">
        <v>4</v>
      </c>
      <c r="C23" s="46">
        <v>102</v>
      </c>
      <c r="D23" s="41">
        <f>'Ene 25'!F24</f>
        <v>37.015000000000001</v>
      </c>
      <c r="E23" s="41">
        <f>'Feb 25'!F24</f>
        <v>27.757999999999999</v>
      </c>
      <c r="F23" s="41">
        <f>SUM('Mar 25'!F24)</f>
        <v>21.37</v>
      </c>
      <c r="G23" s="41">
        <f>SUM('Abr 25'!F24)</f>
        <v>0</v>
      </c>
      <c r="H23" s="41">
        <f>SUM('May 25'!F24)</f>
        <v>0</v>
      </c>
      <c r="I23" s="41">
        <f>SUM('Jun 25'!F24)</f>
        <v>0</v>
      </c>
      <c r="J23" s="41">
        <f>SUM('Jul 25'!F24)</f>
        <v>0</v>
      </c>
      <c r="K23" s="41">
        <f>SUM('Ago 25'!F24)</f>
        <v>0</v>
      </c>
      <c r="L23" s="41">
        <f>SUM('Sep 25'!F24)</f>
        <v>0</v>
      </c>
      <c r="M23" s="41">
        <f>SUM('Oct 25'!F24)</f>
        <v>0</v>
      </c>
      <c r="N23" s="41">
        <f>SUM('Nov 25'!F24)</f>
        <v>0</v>
      </c>
      <c r="O23" s="41">
        <f>SUM('Dic 25'!F24)</f>
        <v>0</v>
      </c>
    </row>
    <row r="24" spans="2:15" x14ac:dyDescent="0.45">
      <c r="B24" s="46" t="s">
        <v>4</v>
      </c>
      <c r="C24" s="46">
        <v>103</v>
      </c>
      <c r="D24" s="41">
        <f>'Ene 25'!F25</f>
        <v>19.801000000000002</v>
      </c>
      <c r="E24" s="41">
        <f>'Feb 25'!F25</f>
        <v>17.684999999999999</v>
      </c>
      <c r="F24" s="41">
        <f>SUM('Mar 25'!F25)</f>
        <v>20.423999999999999</v>
      </c>
      <c r="G24" s="41">
        <f>SUM('Abr 25'!F25)</f>
        <v>0</v>
      </c>
      <c r="H24" s="41">
        <f>SUM('May 25'!F25)</f>
        <v>0</v>
      </c>
      <c r="I24" s="41">
        <f>SUM('Jun 25'!F25)</f>
        <v>0</v>
      </c>
      <c r="J24" s="41">
        <f>SUM('Jul 25'!F25)</f>
        <v>0</v>
      </c>
      <c r="K24" s="41">
        <f>SUM('Ago 25'!F25)</f>
        <v>0</v>
      </c>
      <c r="L24" s="41">
        <f>SUM('Sep 25'!F25)</f>
        <v>0</v>
      </c>
      <c r="M24" s="41">
        <f>SUM('Oct 25'!F25)</f>
        <v>0</v>
      </c>
      <c r="N24" s="41">
        <f>SUM('Nov 25'!F25)</f>
        <v>0</v>
      </c>
      <c r="O24" s="41">
        <f>SUM('Dic 25'!F25)</f>
        <v>0</v>
      </c>
    </row>
    <row r="25" spans="2:15" x14ac:dyDescent="0.45">
      <c r="B25" s="46" t="s">
        <v>4</v>
      </c>
      <c r="C25" s="46">
        <v>104</v>
      </c>
      <c r="D25" s="41">
        <f>'Ene 25'!F26</f>
        <v>19.478999999999999</v>
      </c>
      <c r="E25" s="41">
        <f>'Feb 25'!F26</f>
        <v>15.91</v>
      </c>
      <c r="F25" s="41">
        <f>SUM('Mar 25'!F26)</f>
        <v>16.542999999999999</v>
      </c>
      <c r="G25" s="41">
        <f>SUM('Abr 25'!F26)</f>
        <v>0</v>
      </c>
      <c r="H25" s="41">
        <f>SUM('May 25'!F26)</f>
        <v>0</v>
      </c>
      <c r="I25" s="41">
        <f>SUM('Jun 25'!F26)</f>
        <v>0</v>
      </c>
      <c r="J25" s="41">
        <f>SUM('Jul 25'!F26)</f>
        <v>0</v>
      </c>
      <c r="K25" s="41">
        <f>SUM('Ago 25'!F26)</f>
        <v>0</v>
      </c>
      <c r="L25" s="41">
        <f>SUM('Sep 25'!F26)</f>
        <v>0</v>
      </c>
      <c r="M25" s="41">
        <f>SUM('Oct 25'!F26)</f>
        <v>0</v>
      </c>
      <c r="N25" s="41">
        <f>SUM('Nov 25'!F26)</f>
        <v>0</v>
      </c>
      <c r="O25" s="41">
        <f>SUM('Dic 25'!F26)</f>
        <v>0</v>
      </c>
    </row>
    <row r="26" spans="2:15" x14ac:dyDescent="0.45">
      <c r="B26" s="46" t="s">
        <v>4</v>
      </c>
      <c r="C26" s="46">
        <v>201</v>
      </c>
      <c r="D26" s="41">
        <f>'Ene 25'!F27</f>
        <v>27.292999999999999</v>
      </c>
      <c r="E26" s="41">
        <f>'Feb 25'!F27</f>
        <v>23.682000000000002</v>
      </c>
      <c r="F26" s="41">
        <f>SUM('Mar 25'!F27)</f>
        <v>20.112000000000002</v>
      </c>
      <c r="G26" s="41">
        <f>SUM('Abr 25'!F27)</f>
        <v>0</v>
      </c>
      <c r="H26" s="41">
        <f>SUM('May 25'!F27)</f>
        <v>0</v>
      </c>
      <c r="I26" s="41">
        <f>SUM('Jun 25'!F27)</f>
        <v>0</v>
      </c>
      <c r="J26" s="41">
        <f>SUM('Jul 25'!F27)</f>
        <v>0</v>
      </c>
      <c r="K26" s="41">
        <f>SUM('Ago 25'!F27)</f>
        <v>0</v>
      </c>
      <c r="L26" s="41">
        <f>SUM('Sep 25'!F27)</f>
        <v>0</v>
      </c>
      <c r="M26" s="41">
        <f>SUM('Oct 25'!F27)</f>
        <v>0</v>
      </c>
      <c r="N26" s="41">
        <f>SUM('Nov 25'!F27)</f>
        <v>0</v>
      </c>
      <c r="O26" s="41">
        <f>SUM('Dic 25'!F27)</f>
        <v>0</v>
      </c>
    </row>
    <row r="27" spans="2:15" x14ac:dyDescent="0.45">
      <c r="B27" s="46" t="s">
        <v>4</v>
      </c>
      <c r="C27" s="46">
        <v>202</v>
      </c>
      <c r="D27" s="41">
        <f>'Ene 25'!F28</f>
        <v>12.137</v>
      </c>
      <c r="E27" s="41">
        <f>'Feb 25'!F28</f>
        <v>8.3670000000000009</v>
      </c>
      <c r="F27" s="41">
        <f>SUM('Mar 25'!F28)</f>
        <v>9.3670000000000009</v>
      </c>
      <c r="G27" s="41">
        <f>SUM('Abr 25'!F28)</f>
        <v>0</v>
      </c>
      <c r="H27" s="41">
        <f>SUM('May 25'!F28)</f>
        <v>0</v>
      </c>
      <c r="I27" s="41">
        <f>SUM('Jun 25'!F28)</f>
        <v>0</v>
      </c>
      <c r="J27" s="41">
        <f>SUM('Jul 25'!F28)</f>
        <v>0</v>
      </c>
      <c r="K27" s="41">
        <f>SUM('Ago 25'!F28)</f>
        <v>0</v>
      </c>
      <c r="L27" s="41">
        <f>SUM('Sep 25'!F28)</f>
        <v>0</v>
      </c>
      <c r="M27" s="41">
        <f>SUM('Oct 25'!F28)</f>
        <v>0</v>
      </c>
      <c r="N27" s="41">
        <f>SUM('Nov 25'!F28)</f>
        <v>0</v>
      </c>
      <c r="O27" s="41">
        <f>SUM('Dic 25'!F28)</f>
        <v>0</v>
      </c>
    </row>
    <row r="28" spans="2:15" x14ac:dyDescent="0.45">
      <c r="B28" s="46" t="s">
        <v>4</v>
      </c>
      <c r="C28" s="46">
        <v>203</v>
      </c>
      <c r="D28" s="41">
        <f>'Ene 25'!F29</f>
        <v>14.014000000000001</v>
      </c>
      <c r="E28" s="41">
        <f>'Feb 25'!F29</f>
        <v>15.805</v>
      </c>
      <c r="F28" s="41">
        <f>SUM('Mar 25'!F29)</f>
        <v>13.496</v>
      </c>
      <c r="G28" s="41">
        <f>SUM('Abr 25'!F29)</f>
        <v>0</v>
      </c>
      <c r="H28" s="41">
        <f>SUM('May 25'!F29)</f>
        <v>0</v>
      </c>
      <c r="I28" s="41">
        <f>SUM('Jun 25'!F29)</f>
        <v>0</v>
      </c>
      <c r="J28" s="41">
        <f>SUM('Jul 25'!F29)</f>
        <v>0</v>
      </c>
      <c r="K28" s="41">
        <f>SUM('Ago 25'!F29)</f>
        <v>0</v>
      </c>
      <c r="L28" s="41">
        <f>SUM('Sep 25'!F29)</f>
        <v>0</v>
      </c>
      <c r="M28" s="41">
        <f>SUM('Oct 25'!F29)</f>
        <v>0</v>
      </c>
      <c r="N28" s="41">
        <f>SUM('Nov 25'!F29)</f>
        <v>0</v>
      </c>
      <c r="O28" s="41">
        <f>SUM('Dic 25'!F29)</f>
        <v>0</v>
      </c>
    </row>
    <row r="29" spans="2:15" x14ac:dyDescent="0.45">
      <c r="B29" s="46" t="s">
        <v>4</v>
      </c>
      <c r="C29" s="46">
        <v>204</v>
      </c>
      <c r="D29" s="41">
        <f>'Ene 25'!F30</f>
        <v>15.756</v>
      </c>
      <c r="E29" s="41">
        <f>'Feb 25'!F30</f>
        <v>16.158999999999999</v>
      </c>
      <c r="F29" s="41">
        <f>SUM('Mar 25'!F30)</f>
        <v>12.804</v>
      </c>
      <c r="G29" s="41">
        <f>SUM('Abr 25'!F30)</f>
        <v>0</v>
      </c>
      <c r="H29" s="41">
        <f>SUM('May 25'!F30)</f>
        <v>0</v>
      </c>
      <c r="I29" s="41">
        <f>SUM('Jun 25'!F30)</f>
        <v>0</v>
      </c>
      <c r="J29" s="41">
        <f>SUM('Jul 25'!F30)</f>
        <v>0</v>
      </c>
      <c r="K29" s="41">
        <f>SUM('Ago 25'!F30)</f>
        <v>0</v>
      </c>
      <c r="L29" s="41">
        <f>SUM('Sep 25'!F30)</f>
        <v>0</v>
      </c>
      <c r="M29" s="41">
        <f>SUM('Oct 25'!F30)</f>
        <v>0</v>
      </c>
      <c r="N29" s="41">
        <f>SUM('Nov 25'!F30)</f>
        <v>0</v>
      </c>
      <c r="O29" s="41">
        <f>SUM('Dic 25'!F30)</f>
        <v>0</v>
      </c>
    </row>
    <row r="30" spans="2:15" x14ac:dyDescent="0.45">
      <c r="B30" s="46" t="s">
        <v>4</v>
      </c>
      <c r="C30" s="46">
        <v>301</v>
      </c>
      <c r="D30" s="41">
        <f>'Ene 25'!F31</f>
        <v>13.851000000000001</v>
      </c>
      <c r="E30" s="41">
        <f>'Feb 25'!F31</f>
        <v>18.112000000000002</v>
      </c>
      <c r="F30" s="41">
        <f>SUM('Mar 25'!F31)</f>
        <v>11.313000000000001</v>
      </c>
      <c r="G30" s="41">
        <f>SUM('Abr 25'!F31)</f>
        <v>0</v>
      </c>
      <c r="H30" s="41">
        <f>SUM('May 25'!F31)</f>
        <v>0</v>
      </c>
      <c r="I30" s="41">
        <f>SUM('Jun 25'!F31)</f>
        <v>0</v>
      </c>
      <c r="J30" s="41">
        <f>SUM('Jul 25'!F31)</f>
        <v>0</v>
      </c>
      <c r="K30" s="41">
        <f>SUM('Ago 25'!F31)</f>
        <v>0</v>
      </c>
      <c r="L30" s="41">
        <f>SUM('Sep 25'!F31)</f>
        <v>0</v>
      </c>
      <c r="M30" s="41">
        <f>SUM('Oct 25'!F31)</f>
        <v>0</v>
      </c>
      <c r="N30" s="41">
        <f>SUM('Nov 25'!F31)</f>
        <v>0</v>
      </c>
      <c r="O30" s="41">
        <f>SUM('Dic 25'!F31)</f>
        <v>0</v>
      </c>
    </row>
    <row r="31" spans="2:15" x14ac:dyDescent="0.45">
      <c r="B31" s="46" t="s">
        <v>4</v>
      </c>
      <c r="C31" s="46">
        <v>302</v>
      </c>
      <c r="D31" s="41">
        <f>'Ene 25'!F32</f>
        <v>16.087</v>
      </c>
      <c r="E31" s="41">
        <f>'Feb 25'!F32</f>
        <v>14.814</v>
      </c>
      <c r="F31" s="41">
        <f>SUM('Mar 25'!F32)</f>
        <v>10.383000000000001</v>
      </c>
      <c r="G31" s="41">
        <f>SUM('Abr 25'!F32)</f>
        <v>0</v>
      </c>
      <c r="H31" s="41">
        <f>SUM('May 25'!F32)</f>
        <v>0</v>
      </c>
      <c r="I31" s="41">
        <f>SUM('Jun 25'!F32)</f>
        <v>0</v>
      </c>
      <c r="J31" s="41">
        <f>SUM('Jul 25'!F32)</f>
        <v>0</v>
      </c>
      <c r="K31" s="41">
        <f>SUM('Ago 25'!F32)</f>
        <v>0</v>
      </c>
      <c r="L31" s="41">
        <f>SUM('Sep 25'!F32)</f>
        <v>0</v>
      </c>
      <c r="M31" s="41">
        <f>SUM('Oct 25'!F32)</f>
        <v>0</v>
      </c>
      <c r="N31" s="41">
        <f>SUM('Nov 25'!F32)</f>
        <v>0</v>
      </c>
      <c r="O31" s="41">
        <f>SUM('Dic 25'!F32)</f>
        <v>0</v>
      </c>
    </row>
    <row r="32" spans="2:15" x14ac:dyDescent="0.45">
      <c r="B32" s="46" t="s">
        <v>4</v>
      </c>
      <c r="C32" s="46">
        <v>303</v>
      </c>
      <c r="D32" s="41">
        <f>'Ene 25'!F33</f>
        <v>6.76</v>
      </c>
      <c r="E32" s="41">
        <f>'Feb 25'!F33</f>
        <v>13.780000000000001</v>
      </c>
      <c r="F32" s="41">
        <f>SUM('Mar 25'!F33)</f>
        <v>11.94</v>
      </c>
      <c r="G32" s="41">
        <f>SUM('Abr 25'!F33)</f>
        <v>0</v>
      </c>
      <c r="H32" s="41">
        <f>SUM('May 25'!F33)</f>
        <v>0</v>
      </c>
      <c r="I32" s="41">
        <f>SUM('Jun 25'!F33)</f>
        <v>0</v>
      </c>
      <c r="J32" s="41">
        <f>SUM('Jul 25'!F33)</f>
        <v>0</v>
      </c>
      <c r="K32" s="41">
        <f>SUM('Ago 25'!F33)</f>
        <v>0</v>
      </c>
      <c r="L32" s="41">
        <f>SUM('Sep 25'!F33)</f>
        <v>0</v>
      </c>
      <c r="M32" s="41">
        <f>SUM('Oct 25'!F33)</f>
        <v>0</v>
      </c>
      <c r="N32" s="41">
        <f>SUM('Nov 25'!F33)</f>
        <v>0</v>
      </c>
      <c r="O32" s="41">
        <f>SUM('Dic 25'!F33)</f>
        <v>0</v>
      </c>
    </row>
    <row r="33" spans="2:15" x14ac:dyDescent="0.45">
      <c r="B33" s="46" t="s">
        <v>4</v>
      </c>
      <c r="C33" s="46">
        <v>304</v>
      </c>
      <c r="D33" s="41">
        <f>'Ene 25'!F34</f>
        <v>28.690999999999999</v>
      </c>
      <c r="E33" s="41">
        <f>'Feb 25'!F34</f>
        <v>32.911999999999999</v>
      </c>
      <c r="F33" s="41">
        <f>SUM('Mar 25'!F34)</f>
        <v>30.353999999999999</v>
      </c>
      <c r="G33" s="41">
        <f>SUM('Abr 25'!F34)</f>
        <v>0</v>
      </c>
      <c r="H33" s="41">
        <f>SUM('May 25'!F34)</f>
        <v>0</v>
      </c>
      <c r="I33" s="41">
        <f>SUM('Jun 25'!F34)</f>
        <v>0</v>
      </c>
      <c r="J33" s="41">
        <f>SUM('Jul 25'!F34)</f>
        <v>0</v>
      </c>
      <c r="K33" s="41">
        <f>SUM('Ago 25'!F34)</f>
        <v>0</v>
      </c>
      <c r="L33" s="41">
        <f>SUM('Sep 25'!F34)</f>
        <v>0</v>
      </c>
      <c r="M33" s="41">
        <f>SUM('Oct 25'!F34)</f>
        <v>0</v>
      </c>
      <c r="N33" s="41">
        <f>SUM('Nov 25'!F34)</f>
        <v>0</v>
      </c>
      <c r="O33" s="41">
        <f>SUM('Dic 25'!F34)</f>
        <v>0</v>
      </c>
    </row>
    <row r="34" spans="2:15" x14ac:dyDescent="0.45">
      <c r="B34" s="46" t="s">
        <v>4</v>
      </c>
      <c r="C34" s="46">
        <v>401</v>
      </c>
      <c r="D34" s="41">
        <f>'Ene 25'!F35</f>
        <v>18.731999999999999</v>
      </c>
      <c r="E34" s="41">
        <f>'Feb 25'!F35</f>
        <v>12.038</v>
      </c>
      <c r="F34" s="41">
        <f>SUM('Mar 25'!F35)</f>
        <v>15.745000000000001</v>
      </c>
      <c r="G34" s="41">
        <f>SUM('Abr 25'!F35)</f>
        <v>0</v>
      </c>
      <c r="H34" s="41">
        <f>SUM('May 25'!F35)</f>
        <v>0</v>
      </c>
      <c r="I34" s="41">
        <f>SUM('Jun 25'!F35)</f>
        <v>0</v>
      </c>
      <c r="J34" s="41">
        <f>SUM('Jul 25'!F35)</f>
        <v>0</v>
      </c>
      <c r="K34" s="41">
        <f>SUM('Ago 25'!F35)</f>
        <v>0</v>
      </c>
      <c r="L34" s="41">
        <f>SUM('Sep 25'!F35)</f>
        <v>0</v>
      </c>
      <c r="M34" s="41">
        <f>SUM('Oct 25'!F35)</f>
        <v>0</v>
      </c>
      <c r="N34" s="41">
        <f>SUM('Nov 25'!F35)</f>
        <v>0</v>
      </c>
      <c r="O34" s="41">
        <f>SUM('Dic 25'!F35)</f>
        <v>0</v>
      </c>
    </row>
    <row r="35" spans="2:15" x14ac:dyDescent="0.45">
      <c r="B35" s="46" t="s">
        <v>4</v>
      </c>
      <c r="C35" s="46">
        <v>402</v>
      </c>
      <c r="D35" s="41">
        <f>'Ene 25'!F36</f>
        <v>10.085000000000001</v>
      </c>
      <c r="E35" s="41">
        <f>'Feb 25'!F36</f>
        <v>11.303000000000001</v>
      </c>
      <c r="F35" s="41">
        <f>SUM('Mar 25'!F36)</f>
        <v>17.497</v>
      </c>
      <c r="G35" s="41">
        <f>SUM('Abr 25'!F36)</f>
        <v>0</v>
      </c>
      <c r="H35" s="41">
        <f>SUM('May 25'!F36)</f>
        <v>0</v>
      </c>
      <c r="I35" s="41">
        <f>SUM('Jun 25'!F36)</f>
        <v>0</v>
      </c>
      <c r="J35" s="41">
        <f>SUM('Jul 25'!F36)</f>
        <v>0</v>
      </c>
      <c r="K35" s="41">
        <f>SUM('Ago 25'!F36)</f>
        <v>0</v>
      </c>
      <c r="L35" s="41">
        <f>SUM('Sep 25'!F36)</f>
        <v>0</v>
      </c>
      <c r="M35" s="41">
        <f>SUM('Oct 25'!F36)</f>
        <v>0</v>
      </c>
      <c r="N35" s="41">
        <f>SUM('Nov 25'!F36)</f>
        <v>0</v>
      </c>
      <c r="O35" s="41">
        <f>SUM('Dic 25'!F36)</f>
        <v>0</v>
      </c>
    </row>
    <row r="36" spans="2:15" x14ac:dyDescent="0.45">
      <c r="B36" s="46" t="s">
        <v>4</v>
      </c>
      <c r="C36" s="46">
        <v>403</v>
      </c>
      <c r="D36" s="41">
        <f>'Ene 25'!F37</f>
        <v>15.308</v>
      </c>
      <c r="E36" s="41">
        <f>'Feb 25'!F37</f>
        <v>13.507</v>
      </c>
      <c r="F36" s="41">
        <f>SUM('Mar 25'!F37)</f>
        <v>13.280000000000001</v>
      </c>
      <c r="G36" s="41">
        <f>SUM('Abr 25'!F37)</f>
        <v>0</v>
      </c>
      <c r="H36" s="41">
        <f>SUM('May 25'!F37)</f>
        <v>0</v>
      </c>
      <c r="I36" s="41">
        <f>SUM('Jun 25'!F37)</f>
        <v>0</v>
      </c>
      <c r="J36" s="41">
        <f>SUM('Jul 25'!F37)</f>
        <v>0</v>
      </c>
      <c r="K36" s="41">
        <f>SUM('Ago 25'!F37)</f>
        <v>0</v>
      </c>
      <c r="L36" s="41">
        <f>SUM('Sep 25'!F37)</f>
        <v>0</v>
      </c>
      <c r="M36" s="41">
        <f>SUM('Oct 25'!F37)</f>
        <v>0</v>
      </c>
      <c r="N36" s="41">
        <f>SUM('Nov 25'!F37)</f>
        <v>0</v>
      </c>
      <c r="O36" s="41">
        <f>SUM('Dic 25'!F37)</f>
        <v>0</v>
      </c>
    </row>
    <row r="37" spans="2:15" x14ac:dyDescent="0.45">
      <c r="B37" s="46" t="s">
        <v>4</v>
      </c>
      <c r="C37" s="46">
        <v>404</v>
      </c>
      <c r="D37" s="41">
        <f>'Ene 25'!F38</f>
        <v>23.397000000000002</v>
      </c>
      <c r="E37" s="41">
        <f>'Feb 25'!F38</f>
        <v>16.707000000000001</v>
      </c>
      <c r="F37" s="41">
        <f>SUM('Mar 25'!F38)</f>
        <v>20.529</v>
      </c>
      <c r="G37" s="41">
        <f>SUM('Abr 25'!F38)</f>
        <v>0</v>
      </c>
      <c r="H37" s="41">
        <f>SUM('May 25'!F38)</f>
        <v>0</v>
      </c>
      <c r="I37" s="41">
        <f>SUM('Jun 25'!F38)</f>
        <v>0</v>
      </c>
      <c r="J37" s="41">
        <f>SUM('Jul 25'!F38)</f>
        <v>0</v>
      </c>
      <c r="K37" s="41">
        <f>SUM('Ago 25'!F38)</f>
        <v>0</v>
      </c>
      <c r="L37" s="41">
        <f>SUM('Sep 25'!F38)</f>
        <v>0</v>
      </c>
      <c r="M37" s="41">
        <f>SUM('Oct 25'!F38)</f>
        <v>0</v>
      </c>
      <c r="N37" s="41">
        <f>SUM('Nov 25'!F38)</f>
        <v>0</v>
      </c>
      <c r="O37" s="41">
        <f>SUM('Dic 25'!F38)</f>
        <v>0</v>
      </c>
    </row>
    <row r="38" spans="2:15" x14ac:dyDescent="0.45">
      <c r="B38" s="46" t="s">
        <v>4</v>
      </c>
      <c r="C38" s="46">
        <v>501</v>
      </c>
      <c r="D38" s="41">
        <f>'Ene 25'!F39</f>
        <v>34.308999999999997</v>
      </c>
      <c r="E38" s="41">
        <f>'Feb 25'!F39</f>
        <v>73.510999999999996</v>
      </c>
      <c r="F38" s="41">
        <f>SUM('Mar 25'!F39)</f>
        <v>59.887999999999998</v>
      </c>
      <c r="G38" s="41">
        <f>SUM('Abr 25'!F39)</f>
        <v>0</v>
      </c>
      <c r="H38" s="41">
        <f>SUM('May 25'!F39)</f>
        <v>0</v>
      </c>
      <c r="I38" s="41">
        <f>SUM('Jun 25'!F39)</f>
        <v>0</v>
      </c>
      <c r="J38" s="41">
        <f>SUM('Jul 25'!F39)</f>
        <v>0</v>
      </c>
      <c r="K38" s="41">
        <f>SUM('Ago 25'!F39)</f>
        <v>0</v>
      </c>
      <c r="L38" s="41">
        <f>SUM('Sep 25'!F39)</f>
        <v>0</v>
      </c>
      <c r="M38" s="41">
        <f>SUM('Oct 25'!F39)</f>
        <v>0</v>
      </c>
      <c r="N38" s="41">
        <f>SUM('Nov 25'!F39)</f>
        <v>0</v>
      </c>
      <c r="O38" s="41">
        <f>SUM('Dic 25'!F39)</f>
        <v>0</v>
      </c>
    </row>
    <row r="39" spans="2:15" x14ac:dyDescent="0.45">
      <c r="B39" s="46" t="s">
        <v>4</v>
      </c>
      <c r="C39" s="46">
        <v>502</v>
      </c>
      <c r="D39" s="41">
        <f>'Ene 25'!F40</f>
        <v>16.914999999999999</v>
      </c>
      <c r="E39" s="41">
        <f>'Feb 25'!F40</f>
        <v>18.192</v>
      </c>
      <c r="F39" s="41">
        <f>SUM('Mar 25'!F40)</f>
        <v>17.387</v>
      </c>
      <c r="G39" s="41">
        <f>SUM('Abr 25'!F40)</f>
        <v>0</v>
      </c>
      <c r="H39" s="41">
        <f>SUM('May 25'!F40)</f>
        <v>0</v>
      </c>
      <c r="I39" s="41">
        <f>SUM('Jun 25'!F40)</f>
        <v>0</v>
      </c>
      <c r="J39" s="41">
        <f>SUM('Jul 25'!F40)</f>
        <v>0</v>
      </c>
      <c r="K39" s="41">
        <f>SUM('Ago 25'!F40)</f>
        <v>0</v>
      </c>
      <c r="L39" s="41">
        <f>SUM('Sep 25'!F40)</f>
        <v>0</v>
      </c>
      <c r="M39" s="41">
        <f>SUM('Oct 25'!F40)</f>
        <v>0</v>
      </c>
      <c r="N39" s="41">
        <f>SUM('Nov 25'!F40)</f>
        <v>0</v>
      </c>
      <c r="O39" s="41">
        <f>SUM('Dic 25'!F40)</f>
        <v>0</v>
      </c>
    </row>
    <row r="40" spans="2:15" x14ac:dyDescent="0.45">
      <c r="B40" s="46" t="s">
        <v>4</v>
      </c>
      <c r="C40" s="46">
        <v>503</v>
      </c>
      <c r="D40" s="41">
        <f>'Ene 25'!F41</f>
        <v>26.63</v>
      </c>
      <c r="E40" s="41">
        <f>'Feb 25'!F41</f>
        <v>27.865000000000002</v>
      </c>
      <c r="F40" s="41">
        <f>SUM('Mar 25'!F41)</f>
        <v>23.829000000000001</v>
      </c>
      <c r="G40" s="41">
        <f>SUM('Abr 25'!F41)</f>
        <v>0</v>
      </c>
      <c r="H40" s="41">
        <f>SUM('May 25'!F41)</f>
        <v>0</v>
      </c>
      <c r="I40" s="41">
        <f>SUM('Jun 25'!F41)</f>
        <v>0</v>
      </c>
      <c r="J40" s="41">
        <f>SUM('Jul 25'!F41)</f>
        <v>0</v>
      </c>
      <c r="K40" s="41">
        <f>SUM('Ago 25'!F41)</f>
        <v>0</v>
      </c>
      <c r="L40" s="41">
        <f>SUM('Sep 25'!F41)</f>
        <v>0</v>
      </c>
      <c r="M40" s="41">
        <f>SUM('Oct 25'!F41)</f>
        <v>0</v>
      </c>
      <c r="N40" s="41">
        <f>SUM('Nov 25'!F41)</f>
        <v>0</v>
      </c>
      <c r="O40" s="41">
        <f>SUM('Dic 25'!F41)</f>
        <v>0</v>
      </c>
    </row>
    <row r="41" spans="2:15" x14ac:dyDescent="0.45">
      <c r="B41" s="46" t="s">
        <v>4</v>
      </c>
      <c r="C41" s="46">
        <v>504</v>
      </c>
      <c r="D41" s="41">
        <f>'Ene 25'!F42</f>
        <v>7.2149999999999999</v>
      </c>
      <c r="E41" s="41">
        <f>'Feb 25'!F42</f>
        <v>6.6349999999999998</v>
      </c>
      <c r="F41" s="41">
        <f>SUM('Mar 25'!F42)</f>
        <v>5.6719999999999997</v>
      </c>
      <c r="G41" s="41">
        <f>SUM('Abr 25'!F42)</f>
        <v>0</v>
      </c>
      <c r="H41" s="41">
        <f>SUM('May 25'!F42)</f>
        <v>0</v>
      </c>
      <c r="I41" s="41">
        <f>SUM('Jun 25'!F42)</f>
        <v>0</v>
      </c>
      <c r="J41" s="41">
        <f>SUM('Jul 25'!F42)</f>
        <v>0</v>
      </c>
      <c r="K41" s="41">
        <f>SUM('Ago 25'!F42)</f>
        <v>0</v>
      </c>
      <c r="L41" s="41">
        <f>SUM('Sep 25'!F42)</f>
        <v>0</v>
      </c>
      <c r="M41" s="41">
        <f>SUM('Oct 25'!F42)</f>
        <v>0</v>
      </c>
      <c r="N41" s="41">
        <f>SUM('Nov 25'!F42)</f>
        <v>0</v>
      </c>
      <c r="O41" s="41">
        <f>SUM('Dic 25'!F42)</f>
        <v>0</v>
      </c>
    </row>
    <row r="42" spans="2:15" x14ac:dyDescent="0.45">
      <c r="B42" s="46" t="s">
        <v>5</v>
      </c>
      <c r="C42" s="46">
        <v>101</v>
      </c>
      <c r="D42" s="41">
        <f>'Ene 25'!F43</f>
        <v>7.69</v>
      </c>
      <c r="E42" s="41">
        <f>'Feb 25'!F43</f>
        <v>7.36</v>
      </c>
      <c r="F42" s="41">
        <f>SUM('Mar 25'!F43)</f>
        <v>6.05</v>
      </c>
      <c r="G42" s="41">
        <f>SUM('Abr 25'!F43)</f>
        <v>0</v>
      </c>
      <c r="H42" s="41">
        <f>SUM('May 25'!F43)</f>
        <v>0</v>
      </c>
      <c r="I42" s="41">
        <f>SUM('Jun 25'!F43)</f>
        <v>0</v>
      </c>
      <c r="J42" s="41">
        <f>SUM('Jul 25'!F43)</f>
        <v>0</v>
      </c>
      <c r="K42" s="41">
        <f>SUM('Ago 25'!F43)</f>
        <v>0</v>
      </c>
      <c r="L42" s="41">
        <f>SUM('Sep 25'!F43)</f>
        <v>0</v>
      </c>
      <c r="M42" s="41">
        <f>SUM('Oct 25'!F43)</f>
        <v>0</v>
      </c>
      <c r="N42" s="41">
        <f>SUM('Nov 25'!F43)</f>
        <v>0</v>
      </c>
      <c r="O42" s="41">
        <f>SUM('Dic 25'!F43)</f>
        <v>0</v>
      </c>
    </row>
    <row r="43" spans="2:15" x14ac:dyDescent="0.45">
      <c r="B43" s="46" t="s">
        <v>5</v>
      </c>
      <c r="C43" s="46">
        <v>102</v>
      </c>
      <c r="D43" s="41">
        <f>'Ene 25'!F44</f>
        <v>32.582999999999998</v>
      </c>
      <c r="E43" s="41">
        <f>'Feb 25'!F44</f>
        <v>23.423000000000002</v>
      </c>
      <c r="F43" s="41">
        <f>SUM('Mar 25'!F44)</f>
        <v>26.763999999999999</v>
      </c>
      <c r="G43" s="41">
        <f>SUM('Abr 25'!F44)</f>
        <v>0</v>
      </c>
      <c r="H43" s="41">
        <f>SUM('May 25'!F44)</f>
        <v>0</v>
      </c>
      <c r="I43" s="41">
        <f>SUM('Jun 25'!F44)</f>
        <v>0</v>
      </c>
      <c r="J43" s="41">
        <f>SUM('Jul 25'!F44)</f>
        <v>0</v>
      </c>
      <c r="K43" s="41">
        <f>SUM('Ago 25'!F44)</f>
        <v>0</v>
      </c>
      <c r="L43" s="41">
        <f>SUM('Sep 25'!F44)</f>
        <v>0</v>
      </c>
      <c r="M43" s="41">
        <f>SUM('Oct 25'!F44)</f>
        <v>0</v>
      </c>
      <c r="N43" s="41">
        <f>SUM('Nov 25'!F44)</f>
        <v>0</v>
      </c>
      <c r="O43" s="41">
        <f>SUM('Dic 25'!F44)</f>
        <v>0</v>
      </c>
    </row>
    <row r="44" spans="2:15" x14ac:dyDescent="0.45">
      <c r="B44" s="46" t="s">
        <v>5</v>
      </c>
      <c r="C44" s="46">
        <v>103</v>
      </c>
      <c r="D44" s="41">
        <f>'Ene 25'!F45</f>
        <v>2.7640000000000002</v>
      </c>
      <c r="E44" s="41">
        <f>'Feb 25'!F45</f>
        <v>3.552</v>
      </c>
      <c r="F44" s="41">
        <f>SUM('Mar 25'!F45)</f>
        <v>2.9340000000000002</v>
      </c>
      <c r="G44" s="41">
        <f>SUM('Abr 25'!F45)</f>
        <v>0</v>
      </c>
      <c r="H44" s="41">
        <f>SUM('May 25'!F45)</f>
        <v>0</v>
      </c>
      <c r="I44" s="41">
        <f>SUM('Jun 25'!F45)</f>
        <v>0</v>
      </c>
      <c r="J44" s="41">
        <f>SUM('Jul 25'!F45)</f>
        <v>0</v>
      </c>
      <c r="K44" s="41">
        <f>SUM('Ago 25'!F45)</f>
        <v>0</v>
      </c>
      <c r="L44" s="41">
        <f>SUM('Sep 25'!F45)</f>
        <v>0</v>
      </c>
      <c r="M44" s="41">
        <f>SUM('Oct 25'!F45)</f>
        <v>0</v>
      </c>
      <c r="N44" s="41">
        <f>SUM('Nov 25'!F45)</f>
        <v>0</v>
      </c>
      <c r="O44" s="41">
        <f>SUM('Dic 25'!F45)</f>
        <v>0</v>
      </c>
    </row>
    <row r="45" spans="2:15" x14ac:dyDescent="0.45">
      <c r="B45" s="46" t="s">
        <v>5</v>
      </c>
      <c r="C45" s="46">
        <v>104</v>
      </c>
      <c r="D45" s="41">
        <f>'Ene 25'!F46</f>
        <v>15.064</v>
      </c>
      <c r="E45" s="41">
        <f>'Feb 25'!F46</f>
        <v>13.321</v>
      </c>
      <c r="F45" s="41">
        <f>SUM('Mar 25'!F46)</f>
        <v>9.1440000000000001</v>
      </c>
      <c r="G45" s="41">
        <f>SUM('Abr 25'!F46)</f>
        <v>0</v>
      </c>
      <c r="H45" s="41">
        <f>SUM('May 25'!F46)</f>
        <v>0</v>
      </c>
      <c r="I45" s="41">
        <f>SUM('Jun 25'!F46)</f>
        <v>0</v>
      </c>
      <c r="J45" s="41">
        <f>SUM('Jul 25'!F46)</f>
        <v>0</v>
      </c>
      <c r="K45" s="41">
        <f>SUM('Ago 25'!F46)</f>
        <v>0</v>
      </c>
      <c r="L45" s="41">
        <f>SUM('Sep 25'!F46)</f>
        <v>0</v>
      </c>
      <c r="M45" s="41">
        <f>SUM('Oct 25'!F46)</f>
        <v>0</v>
      </c>
      <c r="N45" s="41">
        <f>SUM('Nov 25'!F46)</f>
        <v>0</v>
      </c>
      <c r="O45" s="41">
        <f>SUM('Dic 25'!F46)</f>
        <v>0</v>
      </c>
    </row>
    <row r="46" spans="2:15" x14ac:dyDescent="0.45">
      <c r="B46" s="46" t="s">
        <v>5</v>
      </c>
      <c r="C46" s="46">
        <v>201</v>
      </c>
      <c r="D46" s="41">
        <f>'Ene 25'!F47</f>
        <v>32.401000000000003</v>
      </c>
      <c r="E46" s="41">
        <f>'Feb 25'!F47</f>
        <v>21.995000000000001</v>
      </c>
      <c r="F46" s="41">
        <f>SUM('Mar 25'!F47)</f>
        <v>36.725999999999999</v>
      </c>
      <c r="G46" s="41">
        <f>SUM('Abr 25'!F47)</f>
        <v>0</v>
      </c>
      <c r="H46" s="41">
        <f>SUM('May 25'!F47)</f>
        <v>0</v>
      </c>
      <c r="I46" s="41">
        <f>SUM('Jun 25'!F47)</f>
        <v>0</v>
      </c>
      <c r="J46" s="41">
        <f>SUM('Jul 25'!F47)</f>
        <v>0</v>
      </c>
      <c r="K46" s="41">
        <f>SUM('Ago 25'!F47)</f>
        <v>0</v>
      </c>
      <c r="L46" s="41">
        <f>SUM('Sep 25'!F47)</f>
        <v>0</v>
      </c>
      <c r="M46" s="41">
        <f>SUM('Oct 25'!F47)</f>
        <v>0</v>
      </c>
      <c r="N46" s="41">
        <f>SUM('Nov 25'!F47)</f>
        <v>0</v>
      </c>
      <c r="O46" s="41">
        <f>SUM('Dic 25'!F47)</f>
        <v>0</v>
      </c>
    </row>
    <row r="47" spans="2:15" x14ac:dyDescent="0.45">
      <c r="B47" s="46" t="s">
        <v>5</v>
      </c>
      <c r="C47" s="46">
        <v>202</v>
      </c>
      <c r="D47" s="41">
        <f>'Ene 25'!F48</f>
        <v>28.153000000000002</v>
      </c>
      <c r="E47" s="41">
        <f>'Feb 25'!F48</f>
        <v>30.533999999999999</v>
      </c>
      <c r="F47" s="41">
        <f>SUM('Mar 25'!F48)</f>
        <v>25.077000000000002</v>
      </c>
      <c r="G47" s="41">
        <f>SUM('Abr 25'!F48)</f>
        <v>0</v>
      </c>
      <c r="H47" s="41">
        <f>SUM('May 25'!F48)</f>
        <v>0</v>
      </c>
      <c r="I47" s="41">
        <f>SUM('Jun 25'!F48)</f>
        <v>0</v>
      </c>
      <c r="J47" s="41">
        <f>SUM('Jul 25'!F48)</f>
        <v>0</v>
      </c>
      <c r="K47" s="41">
        <f>SUM('Ago 25'!F48)</f>
        <v>0</v>
      </c>
      <c r="L47" s="41">
        <f>SUM('Sep 25'!F48)</f>
        <v>0</v>
      </c>
      <c r="M47" s="41">
        <f>SUM('Oct 25'!F48)</f>
        <v>0</v>
      </c>
      <c r="N47" s="41">
        <f>SUM('Nov 25'!F48)</f>
        <v>0</v>
      </c>
      <c r="O47" s="41">
        <f>SUM('Dic 25'!F48)</f>
        <v>0</v>
      </c>
    </row>
    <row r="48" spans="2:15" x14ac:dyDescent="0.45">
      <c r="B48" s="46" t="s">
        <v>5</v>
      </c>
      <c r="C48" s="46">
        <v>203</v>
      </c>
      <c r="D48" s="41">
        <f>'Ene 25'!F49</f>
        <v>19.98</v>
      </c>
      <c r="E48" s="41">
        <f>'Feb 25'!F49</f>
        <v>11.404</v>
      </c>
      <c r="F48" s="41">
        <f>SUM('Mar 25'!F49)</f>
        <v>14.505000000000001</v>
      </c>
      <c r="G48" s="41">
        <f>SUM('Abr 25'!F49)</f>
        <v>0</v>
      </c>
      <c r="H48" s="41">
        <f>SUM('May 25'!F49)</f>
        <v>0</v>
      </c>
      <c r="I48" s="41">
        <f>SUM('Jun 25'!F49)</f>
        <v>0</v>
      </c>
      <c r="J48" s="41">
        <f>SUM('Jul 25'!F49)</f>
        <v>0</v>
      </c>
      <c r="K48" s="41">
        <f>SUM('Ago 25'!F49)</f>
        <v>0</v>
      </c>
      <c r="L48" s="41">
        <f>SUM('Sep 25'!F49)</f>
        <v>0</v>
      </c>
      <c r="M48" s="41">
        <f>SUM('Oct 25'!F49)</f>
        <v>0</v>
      </c>
      <c r="N48" s="41">
        <f>SUM('Nov 25'!F49)</f>
        <v>0</v>
      </c>
      <c r="O48" s="41">
        <f>SUM('Dic 25'!F49)</f>
        <v>0</v>
      </c>
    </row>
    <row r="49" spans="2:15" x14ac:dyDescent="0.45">
      <c r="B49" s="46" t="s">
        <v>5</v>
      </c>
      <c r="C49" s="46">
        <v>204</v>
      </c>
      <c r="D49" s="41">
        <f>'Ene 25'!F50</f>
        <v>9.3559999999999999</v>
      </c>
      <c r="E49" s="41">
        <f>'Feb 25'!F50</f>
        <v>13.286</v>
      </c>
      <c r="F49" s="41">
        <f>SUM('Mar 25'!F50)</f>
        <v>14.821</v>
      </c>
      <c r="G49" s="41">
        <f>SUM('Abr 25'!F50)</f>
        <v>0</v>
      </c>
      <c r="H49" s="41">
        <f>SUM('May 25'!F50)</f>
        <v>0</v>
      </c>
      <c r="I49" s="41">
        <f>SUM('Jun 25'!F50)</f>
        <v>0</v>
      </c>
      <c r="J49" s="41">
        <f>SUM('Jul 25'!F50)</f>
        <v>0</v>
      </c>
      <c r="K49" s="41">
        <f>SUM('Ago 25'!F50)</f>
        <v>0</v>
      </c>
      <c r="L49" s="41">
        <f>SUM('Sep 25'!F50)</f>
        <v>0</v>
      </c>
      <c r="M49" s="41">
        <f>SUM('Oct 25'!F50)</f>
        <v>0</v>
      </c>
      <c r="N49" s="41">
        <f>SUM('Nov 25'!F50)</f>
        <v>0</v>
      </c>
      <c r="O49" s="41">
        <f>SUM('Dic 25'!F50)</f>
        <v>0</v>
      </c>
    </row>
    <row r="50" spans="2:15" x14ac:dyDescent="0.45">
      <c r="B50" s="46" t="s">
        <v>5</v>
      </c>
      <c r="C50" s="46">
        <v>301</v>
      </c>
      <c r="D50" s="41">
        <f>'Ene 25'!F51</f>
        <v>8.9619999999999997</v>
      </c>
      <c r="E50" s="41">
        <f>'Feb 25'!F51</f>
        <v>15.124000000000001</v>
      </c>
      <c r="F50" s="41">
        <f>SUM('Mar 25'!F51)</f>
        <v>9.0329999999999995</v>
      </c>
      <c r="G50" s="41">
        <f>SUM('Abr 25'!F51)</f>
        <v>0</v>
      </c>
      <c r="H50" s="41">
        <f>SUM('May 25'!F51)</f>
        <v>0</v>
      </c>
      <c r="I50" s="41">
        <f>SUM('Jun 25'!F51)</f>
        <v>0</v>
      </c>
      <c r="J50" s="41">
        <f>SUM('Jul 25'!F51)</f>
        <v>0</v>
      </c>
      <c r="K50" s="41">
        <f>SUM('Ago 25'!F51)</f>
        <v>0</v>
      </c>
      <c r="L50" s="41">
        <f>SUM('Sep 25'!F51)</f>
        <v>0</v>
      </c>
      <c r="M50" s="41">
        <f>SUM('Oct 25'!F51)</f>
        <v>0</v>
      </c>
      <c r="N50" s="41">
        <f>SUM('Nov 25'!F51)</f>
        <v>0</v>
      </c>
      <c r="O50" s="41">
        <f>SUM('Dic 25'!F51)</f>
        <v>0</v>
      </c>
    </row>
    <row r="51" spans="2:15" x14ac:dyDescent="0.45">
      <c r="B51" s="46" t="s">
        <v>5</v>
      </c>
      <c r="C51" s="46">
        <v>302</v>
      </c>
      <c r="D51" s="41">
        <f>'Ene 25'!F52</f>
        <v>17.081</v>
      </c>
      <c r="E51" s="41">
        <f>'Feb 25'!F52</f>
        <v>16.664999999999999</v>
      </c>
      <c r="F51" s="41">
        <f>SUM('Mar 25'!F52)</f>
        <v>20.437000000000001</v>
      </c>
      <c r="G51" s="41">
        <f>SUM('Abr 25'!F52)</f>
        <v>0</v>
      </c>
      <c r="H51" s="41">
        <f>SUM('May 25'!F52)</f>
        <v>0</v>
      </c>
      <c r="I51" s="41">
        <f>SUM('Jun 25'!F52)</f>
        <v>0</v>
      </c>
      <c r="J51" s="41">
        <f>SUM('Jul 25'!F52)</f>
        <v>0</v>
      </c>
      <c r="K51" s="41">
        <f>SUM('Ago 25'!F52)</f>
        <v>0</v>
      </c>
      <c r="L51" s="41">
        <f>SUM('Sep 25'!F52)</f>
        <v>0</v>
      </c>
      <c r="M51" s="41">
        <f>SUM('Oct 25'!F52)</f>
        <v>0</v>
      </c>
      <c r="N51" s="41">
        <f>SUM('Nov 25'!F52)</f>
        <v>0</v>
      </c>
      <c r="O51" s="41">
        <f>SUM('Dic 25'!F52)</f>
        <v>0</v>
      </c>
    </row>
    <row r="52" spans="2:15" x14ac:dyDescent="0.45">
      <c r="B52" s="46" t="s">
        <v>5</v>
      </c>
      <c r="C52" s="46">
        <v>303</v>
      </c>
      <c r="D52" s="41">
        <f>'Ene 25'!F53</f>
        <v>8.0969999999999995</v>
      </c>
      <c r="E52" s="41">
        <f>'Feb 25'!F53</f>
        <v>7.5259999999999998</v>
      </c>
      <c r="F52" s="41">
        <f>SUM('Mar 25'!F53)</f>
        <v>6.9270000000000005</v>
      </c>
      <c r="G52" s="41">
        <f>SUM('Abr 25'!F53)</f>
        <v>0</v>
      </c>
      <c r="H52" s="41">
        <f>SUM('May 25'!F53)</f>
        <v>0</v>
      </c>
      <c r="I52" s="41">
        <f>SUM('Jun 25'!F53)</f>
        <v>0</v>
      </c>
      <c r="J52" s="41">
        <f>SUM('Jul 25'!F53)</f>
        <v>0</v>
      </c>
      <c r="K52" s="41">
        <f>SUM('Ago 25'!F53)</f>
        <v>0</v>
      </c>
      <c r="L52" s="41">
        <f>SUM('Sep 25'!F53)</f>
        <v>0</v>
      </c>
      <c r="M52" s="41">
        <f>SUM('Oct 25'!F53)</f>
        <v>0</v>
      </c>
      <c r="N52" s="41">
        <f>SUM('Nov 25'!F53)</f>
        <v>0</v>
      </c>
      <c r="O52" s="41">
        <f>SUM('Dic 25'!F53)</f>
        <v>0</v>
      </c>
    </row>
    <row r="53" spans="2:15" x14ac:dyDescent="0.45">
      <c r="B53" s="46" t="s">
        <v>5</v>
      </c>
      <c r="C53" s="46">
        <v>304</v>
      </c>
      <c r="D53" s="41">
        <f>'Ene 25'!F54</f>
        <v>12.284000000000001</v>
      </c>
      <c r="E53" s="41">
        <f>'Feb 25'!F54</f>
        <v>14.853</v>
      </c>
      <c r="F53" s="41">
        <f>SUM('Mar 25'!F54)</f>
        <v>9.4819999999999993</v>
      </c>
      <c r="G53" s="41">
        <f>SUM('Abr 25'!F54)</f>
        <v>0</v>
      </c>
      <c r="H53" s="41">
        <f>SUM('May 25'!F54)</f>
        <v>0</v>
      </c>
      <c r="I53" s="41">
        <f>SUM('Jun 25'!F54)</f>
        <v>0</v>
      </c>
      <c r="J53" s="41">
        <f>SUM('Jul 25'!F54)</f>
        <v>0</v>
      </c>
      <c r="K53" s="41">
        <f>SUM('Ago 25'!F54)</f>
        <v>0</v>
      </c>
      <c r="L53" s="41">
        <f>SUM('Sep 25'!F54)</f>
        <v>0</v>
      </c>
      <c r="M53" s="41">
        <f>SUM('Oct 25'!F54)</f>
        <v>0</v>
      </c>
      <c r="N53" s="41">
        <f>SUM('Nov 25'!F54)</f>
        <v>0</v>
      </c>
      <c r="O53" s="41">
        <f>SUM('Dic 25'!F54)</f>
        <v>0</v>
      </c>
    </row>
    <row r="54" spans="2:15" x14ac:dyDescent="0.45">
      <c r="B54" s="46" t="s">
        <v>5</v>
      </c>
      <c r="C54" s="46">
        <v>401</v>
      </c>
      <c r="D54" s="41">
        <f>'Ene 25'!F55</f>
        <v>8.4920000000000009</v>
      </c>
      <c r="E54" s="41">
        <f>'Feb 25'!F55</f>
        <v>21.847000000000001</v>
      </c>
      <c r="F54" s="41">
        <f>SUM('Mar 25'!F55)</f>
        <v>25.812999999999999</v>
      </c>
      <c r="G54" s="41">
        <f>SUM('Abr 25'!F55)</f>
        <v>0</v>
      </c>
      <c r="H54" s="41">
        <f>SUM('May 25'!F55)</f>
        <v>0</v>
      </c>
      <c r="I54" s="41">
        <f>SUM('Jun 25'!F55)</f>
        <v>0</v>
      </c>
      <c r="J54" s="41">
        <f>SUM('Jul 25'!F55)</f>
        <v>0</v>
      </c>
      <c r="K54" s="41">
        <f>SUM('Ago 25'!F55)</f>
        <v>0</v>
      </c>
      <c r="L54" s="41">
        <f>SUM('Sep 25'!F55)</f>
        <v>0</v>
      </c>
      <c r="M54" s="41">
        <f>SUM('Oct 25'!F55)</f>
        <v>0</v>
      </c>
      <c r="N54" s="41">
        <f>SUM('Nov 25'!F55)</f>
        <v>0</v>
      </c>
      <c r="O54" s="41">
        <f>SUM('Dic 25'!F55)</f>
        <v>0</v>
      </c>
    </row>
    <row r="55" spans="2:15" x14ac:dyDescent="0.45">
      <c r="B55" s="46" t="s">
        <v>5</v>
      </c>
      <c r="C55" s="46">
        <v>402</v>
      </c>
      <c r="D55" s="41">
        <f>'Ene 25'!F56</f>
        <v>32.491</v>
      </c>
      <c r="E55" s="41">
        <f>'Feb 25'!F56</f>
        <v>5.4770000000000003</v>
      </c>
      <c r="F55" s="41">
        <f>SUM('Mar 25'!F56)</f>
        <v>5.1100000000000003</v>
      </c>
      <c r="G55" s="41">
        <f>SUM('Abr 25'!F56)</f>
        <v>0</v>
      </c>
      <c r="H55" s="41">
        <f>SUM('May 25'!F56)</f>
        <v>0</v>
      </c>
      <c r="I55" s="41">
        <f>SUM('Jun 25'!F56)</f>
        <v>0</v>
      </c>
      <c r="J55" s="41">
        <f>SUM('Jul 25'!F56)</f>
        <v>0</v>
      </c>
      <c r="K55" s="41">
        <f>SUM('Ago 25'!F56)</f>
        <v>0</v>
      </c>
      <c r="L55" s="41">
        <f>SUM('Sep 25'!F56)</f>
        <v>0</v>
      </c>
      <c r="M55" s="41">
        <f>SUM('Oct 25'!F56)</f>
        <v>0</v>
      </c>
      <c r="N55" s="41">
        <f>SUM('Nov 25'!F56)</f>
        <v>0</v>
      </c>
      <c r="O55" s="41">
        <f>SUM('Dic 25'!F56)</f>
        <v>0</v>
      </c>
    </row>
    <row r="56" spans="2:15" x14ac:dyDescent="0.45">
      <c r="B56" s="46" t="s">
        <v>5</v>
      </c>
      <c r="C56" s="46">
        <v>403</v>
      </c>
      <c r="D56" s="41">
        <f>'Ene 25'!F57</f>
        <v>5.89</v>
      </c>
      <c r="E56" s="41">
        <f>'Feb 25'!F57</f>
        <v>6.07</v>
      </c>
      <c r="F56" s="41">
        <f>SUM('Mar 25'!F57)</f>
        <v>24.35</v>
      </c>
      <c r="G56" s="41">
        <f>SUM('Abr 25'!F57)</f>
        <v>0</v>
      </c>
      <c r="H56" s="41">
        <f>SUM('May 25'!F57)</f>
        <v>0</v>
      </c>
      <c r="I56" s="41">
        <f>SUM('Jun 25'!F57)</f>
        <v>0</v>
      </c>
      <c r="J56" s="41">
        <f>SUM('Jul 25'!F57)</f>
        <v>0</v>
      </c>
      <c r="K56" s="41">
        <f>SUM('Ago 25'!F57)</f>
        <v>0</v>
      </c>
      <c r="L56" s="41">
        <f>SUM('Sep 25'!F57)</f>
        <v>0</v>
      </c>
      <c r="M56" s="41">
        <f>SUM('Oct 25'!F57)</f>
        <v>0</v>
      </c>
      <c r="N56" s="41">
        <f>SUM('Nov 25'!F57)</f>
        <v>0</v>
      </c>
      <c r="O56" s="41">
        <f>SUM('Dic 25'!F57)</f>
        <v>0</v>
      </c>
    </row>
    <row r="57" spans="2:15" x14ac:dyDescent="0.45">
      <c r="B57" s="46" t="s">
        <v>5</v>
      </c>
      <c r="C57" s="46">
        <v>404</v>
      </c>
      <c r="D57" s="41">
        <f>'Ene 25'!F58</f>
        <v>12.688000000000001</v>
      </c>
      <c r="E57" s="41">
        <f>'Feb 25'!F58</f>
        <v>11.502000000000001</v>
      </c>
      <c r="F57" s="41">
        <f>SUM('Mar 25'!F58)</f>
        <v>11.316000000000001</v>
      </c>
      <c r="G57" s="41">
        <f>SUM('Abr 25'!F58)</f>
        <v>0</v>
      </c>
      <c r="H57" s="41">
        <f>SUM('May 25'!F58)</f>
        <v>0</v>
      </c>
      <c r="I57" s="41">
        <f>SUM('Jun 25'!F58)</f>
        <v>0</v>
      </c>
      <c r="J57" s="41">
        <f>SUM('Jul 25'!F58)</f>
        <v>0</v>
      </c>
      <c r="K57" s="41">
        <f>SUM('Ago 25'!F58)</f>
        <v>0</v>
      </c>
      <c r="L57" s="41">
        <f>SUM('Sep 25'!F58)</f>
        <v>0</v>
      </c>
      <c r="M57" s="41">
        <f>SUM('Oct 25'!F58)</f>
        <v>0</v>
      </c>
      <c r="N57" s="41">
        <f>SUM('Nov 25'!F58)</f>
        <v>0</v>
      </c>
      <c r="O57" s="41">
        <f>SUM('Dic 25'!F58)</f>
        <v>0</v>
      </c>
    </row>
    <row r="58" spans="2:15" x14ac:dyDescent="0.45">
      <c r="B58" s="46" t="s">
        <v>5</v>
      </c>
      <c r="C58" s="46">
        <v>501</v>
      </c>
      <c r="D58" s="41">
        <f>'Ene 25'!F59</f>
        <v>35.783000000000001</v>
      </c>
      <c r="E58" s="41">
        <f>'Feb 25'!F59</f>
        <v>56.003</v>
      </c>
      <c r="F58" s="41">
        <f>SUM('Mar 25'!F59)</f>
        <v>51.219000000000001</v>
      </c>
      <c r="G58" s="41">
        <f>SUM('Abr 25'!F59)</f>
        <v>0</v>
      </c>
      <c r="H58" s="41">
        <f>SUM('May 25'!F59)</f>
        <v>0</v>
      </c>
      <c r="I58" s="41">
        <f>SUM('Jun 25'!F59)</f>
        <v>0</v>
      </c>
      <c r="J58" s="41">
        <f>SUM('Jul 25'!F59)</f>
        <v>0</v>
      </c>
      <c r="K58" s="41">
        <f>SUM('Ago 25'!F59)</f>
        <v>0</v>
      </c>
      <c r="L58" s="41">
        <f>SUM('Sep 25'!F59)</f>
        <v>0</v>
      </c>
      <c r="M58" s="41">
        <f>SUM('Oct 25'!F59)</f>
        <v>0</v>
      </c>
      <c r="N58" s="41">
        <f>SUM('Nov 25'!F59)</f>
        <v>0</v>
      </c>
      <c r="O58" s="41">
        <f>SUM('Dic 25'!F59)</f>
        <v>0</v>
      </c>
    </row>
    <row r="59" spans="2:15" x14ac:dyDescent="0.45">
      <c r="B59" s="46" t="s">
        <v>5</v>
      </c>
      <c r="C59" s="46">
        <v>502</v>
      </c>
      <c r="D59" s="41">
        <f>'Ene 25'!F60</f>
        <v>11.956</v>
      </c>
      <c r="E59" s="41">
        <f>'Feb 25'!F60</f>
        <v>13.06</v>
      </c>
      <c r="F59" s="41">
        <f>SUM('Mar 25'!F60)</f>
        <v>10.513999999999999</v>
      </c>
      <c r="G59" s="41">
        <f>SUM('Abr 25'!F60)</f>
        <v>0</v>
      </c>
      <c r="H59" s="41">
        <f>SUM('May 25'!F60)</f>
        <v>0</v>
      </c>
      <c r="I59" s="41">
        <f>SUM('Jun 25'!F60)</f>
        <v>0</v>
      </c>
      <c r="J59" s="41">
        <f>SUM('Jul 25'!F60)</f>
        <v>0</v>
      </c>
      <c r="K59" s="41">
        <f>SUM('Ago 25'!F60)</f>
        <v>0</v>
      </c>
      <c r="L59" s="41">
        <f>SUM('Sep 25'!F60)</f>
        <v>0</v>
      </c>
      <c r="M59" s="41">
        <f>SUM('Oct 25'!F60)</f>
        <v>0</v>
      </c>
      <c r="N59" s="41">
        <f>SUM('Nov 25'!F60)</f>
        <v>0</v>
      </c>
      <c r="O59" s="41">
        <f>SUM('Dic 25'!F60)</f>
        <v>0</v>
      </c>
    </row>
    <row r="60" spans="2:15" x14ac:dyDescent="0.45">
      <c r="B60" s="46" t="s">
        <v>5</v>
      </c>
      <c r="C60" s="46">
        <v>503</v>
      </c>
      <c r="D60" s="41">
        <f>'Ene 25'!F61</f>
        <v>27.838000000000001</v>
      </c>
      <c r="E60" s="41">
        <f>'Feb 25'!F61</f>
        <v>34.997999999999998</v>
      </c>
      <c r="F60" s="41">
        <f>SUM('Mar 25'!F61)</f>
        <v>23.801000000000002</v>
      </c>
      <c r="G60" s="41">
        <f>SUM('Abr 25'!F61)</f>
        <v>0</v>
      </c>
      <c r="H60" s="41">
        <f>SUM('May 25'!F61)</f>
        <v>0</v>
      </c>
      <c r="I60" s="41">
        <f>SUM('Jun 25'!F61)</f>
        <v>0</v>
      </c>
      <c r="J60" s="41">
        <f>SUM('Jul 25'!F61)</f>
        <v>0</v>
      </c>
      <c r="K60" s="41">
        <f>SUM('Ago 25'!F61)</f>
        <v>0</v>
      </c>
      <c r="L60" s="41">
        <f>SUM('Sep 25'!F61)</f>
        <v>0</v>
      </c>
      <c r="M60" s="41">
        <f>SUM('Oct 25'!F61)</f>
        <v>0</v>
      </c>
      <c r="N60" s="41">
        <f>SUM('Nov 25'!F61)</f>
        <v>0</v>
      </c>
      <c r="O60" s="41">
        <f>SUM('Dic 25'!F61)</f>
        <v>0</v>
      </c>
    </row>
    <row r="61" spans="2:15" x14ac:dyDescent="0.45">
      <c r="B61" s="46" t="s">
        <v>5</v>
      </c>
      <c r="C61" s="46">
        <v>504</v>
      </c>
      <c r="D61" s="41">
        <f>'Ene 25'!F62</f>
        <v>17.591000000000001</v>
      </c>
      <c r="E61" s="41">
        <f>'Feb 25'!F62</f>
        <v>20.434999999999999</v>
      </c>
      <c r="F61" s="41">
        <f>SUM('Mar 25'!F62)</f>
        <v>19.184999999999999</v>
      </c>
      <c r="G61" s="41">
        <f>SUM('Abr 25'!F62)</f>
        <v>0</v>
      </c>
      <c r="H61" s="41">
        <f>SUM('May 25'!F62)</f>
        <v>0</v>
      </c>
      <c r="I61" s="41">
        <f>SUM('Jun 25'!F62)</f>
        <v>0</v>
      </c>
      <c r="J61" s="41">
        <f>SUM('Jul 25'!F62)</f>
        <v>0</v>
      </c>
      <c r="K61" s="41">
        <f>SUM('Ago 25'!F62)</f>
        <v>0</v>
      </c>
      <c r="L61" s="41">
        <f>SUM('Sep 25'!F62)</f>
        <v>0</v>
      </c>
      <c r="M61" s="41">
        <f>SUM('Oct 25'!F62)</f>
        <v>0</v>
      </c>
      <c r="N61" s="41">
        <f>SUM('Nov 25'!F62)</f>
        <v>0</v>
      </c>
      <c r="O61" s="41">
        <f>SUM('Dic 25'!F62)</f>
        <v>0</v>
      </c>
    </row>
    <row r="62" spans="2:15" x14ac:dyDescent="0.45">
      <c r="B62" s="46" t="s">
        <v>6</v>
      </c>
      <c r="C62" s="46">
        <v>101</v>
      </c>
      <c r="D62" s="41">
        <f>'Ene 25'!F63</f>
        <v>14.143000000000001</v>
      </c>
      <c r="E62" s="41">
        <f>'Feb 25'!F63</f>
        <v>17.547000000000001</v>
      </c>
      <c r="F62" s="41">
        <f>SUM('Mar 25'!F63)</f>
        <v>21.818000000000001</v>
      </c>
      <c r="G62" s="41">
        <f>SUM('Abr 25'!F63)</f>
        <v>0</v>
      </c>
      <c r="H62" s="41">
        <f>SUM('May 25'!F63)</f>
        <v>0</v>
      </c>
      <c r="I62" s="41">
        <f>SUM('Jun 25'!F63)</f>
        <v>0</v>
      </c>
      <c r="J62" s="41">
        <f>SUM('Jul 25'!F63)</f>
        <v>0</v>
      </c>
      <c r="K62" s="41">
        <f>SUM('Ago 25'!F63)</f>
        <v>0</v>
      </c>
      <c r="L62" s="41">
        <f>SUM('Sep 25'!F63)</f>
        <v>0</v>
      </c>
      <c r="M62" s="41">
        <f>SUM('Oct 25'!F63)</f>
        <v>0</v>
      </c>
      <c r="N62" s="41">
        <f>SUM('Nov 25'!F63)</f>
        <v>0</v>
      </c>
      <c r="O62" s="41">
        <f>SUM('Dic 25'!F63)</f>
        <v>0</v>
      </c>
    </row>
    <row r="63" spans="2:15" x14ac:dyDescent="0.45">
      <c r="B63" s="46" t="s">
        <v>6</v>
      </c>
      <c r="C63" s="46">
        <v>102</v>
      </c>
      <c r="D63" s="41">
        <f>'Ene 25'!F64</f>
        <v>3.048</v>
      </c>
      <c r="E63" s="41">
        <f>'Feb 25'!F64</f>
        <v>20.917999999999999</v>
      </c>
      <c r="F63" s="41">
        <f>SUM('Mar 25'!F64)</f>
        <v>8.1959999999999997</v>
      </c>
      <c r="G63" s="41">
        <f>SUM('Abr 25'!F64)</f>
        <v>0</v>
      </c>
      <c r="H63" s="41">
        <f>SUM('May 25'!F64)</f>
        <v>0</v>
      </c>
      <c r="I63" s="41">
        <f>SUM('Jun 25'!F64)</f>
        <v>0</v>
      </c>
      <c r="J63" s="41">
        <f>SUM('Jul 25'!F64)</f>
        <v>0</v>
      </c>
      <c r="K63" s="41">
        <f>SUM('Ago 25'!F64)</f>
        <v>0</v>
      </c>
      <c r="L63" s="41">
        <f>SUM('Sep 25'!F64)</f>
        <v>0</v>
      </c>
      <c r="M63" s="41">
        <f>SUM('Oct 25'!F64)</f>
        <v>0</v>
      </c>
      <c r="N63" s="41">
        <f>SUM('Nov 25'!F64)</f>
        <v>0</v>
      </c>
      <c r="O63" s="41">
        <f>SUM('Dic 25'!F64)</f>
        <v>0</v>
      </c>
    </row>
    <row r="64" spans="2:15" x14ac:dyDescent="0.45">
      <c r="B64" s="46" t="s">
        <v>6</v>
      </c>
      <c r="C64" s="46">
        <v>103</v>
      </c>
      <c r="D64" s="41">
        <f>'Ene 25'!F65</f>
        <v>15.266999999999999</v>
      </c>
      <c r="E64" s="41">
        <f>'Feb 25'!F65</f>
        <v>18.397000000000002</v>
      </c>
      <c r="F64" s="41">
        <f>SUM('Mar 25'!F65)</f>
        <v>17.469000000000001</v>
      </c>
      <c r="G64" s="41">
        <f>SUM('Abr 25'!F65)</f>
        <v>0</v>
      </c>
      <c r="H64" s="41">
        <f>SUM('May 25'!F65)</f>
        <v>0</v>
      </c>
      <c r="I64" s="41">
        <f>SUM('Jun 25'!F65)</f>
        <v>0</v>
      </c>
      <c r="J64" s="41">
        <f>SUM('Jul 25'!F65)</f>
        <v>0</v>
      </c>
      <c r="K64" s="41">
        <f>SUM('Ago 25'!F65)</f>
        <v>0</v>
      </c>
      <c r="L64" s="41">
        <f>SUM('Sep 25'!F65)</f>
        <v>0</v>
      </c>
      <c r="M64" s="41">
        <f>SUM('Oct 25'!F65)</f>
        <v>0</v>
      </c>
      <c r="N64" s="41">
        <f>SUM('Nov 25'!F65)</f>
        <v>0</v>
      </c>
      <c r="O64" s="41">
        <f>SUM('Dic 25'!F65)</f>
        <v>0</v>
      </c>
    </row>
    <row r="65" spans="2:15" x14ac:dyDescent="0.45">
      <c r="B65" s="46" t="s">
        <v>6</v>
      </c>
      <c r="C65" s="46">
        <v>104</v>
      </c>
      <c r="D65" s="41">
        <f>'Ene 25'!F66</f>
        <v>14.822000000000001</v>
      </c>
      <c r="E65" s="41">
        <f>'Feb 25'!F66</f>
        <v>19.001999999999999</v>
      </c>
      <c r="F65" s="41">
        <f>SUM('Mar 25'!F66)</f>
        <v>17.103999999999999</v>
      </c>
      <c r="G65" s="41">
        <f>SUM('Abr 25'!F66)</f>
        <v>0</v>
      </c>
      <c r="H65" s="41">
        <f>SUM('May 25'!F66)</f>
        <v>0</v>
      </c>
      <c r="I65" s="41">
        <f>SUM('Jun 25'!F66)</f>
        <v>0</v>
      </c>
      <c r="J65" s="41">
        <f>SUM('Jul 25'!F66)</f>
        <v>0</v>
      </c>
      <c r="K65" s="41">
        <f>SUM('Ago 25'!F66)</f>
        <v>0</v>
      </c>
      <c r="L65" s="41">
        <f>SUM('Sep 25'!F66)</f>
        <v>0</v>
      </c>
      <c r="M65" s="41">
        <f>SUM('Oct 25'!F66)</f>
        <v>0</v>
      </c>
      <c r="N65" s="41">
        <f>SUM('Nov 25'!F66)</f>
        <v>0</v>
      </c>
      <c r="O65" s="41">
        <f>SUM('Dic 25'!F66)</f>
        <v>0</v>
      </c>
    </row>
    <row r="66" spans="2:15" x14ac:dyDescent="0.45">
      <c r="B66" s="46" t="s">
        <v>6</v>
      </c>
      <c r="C66" s="46">
        <v>201</v>
      </c>
      <c r="D66" s="41">
        <f>'Ene 25'!F67</f>
        <v>9.6330000000000009</v>
      </c>
      <c r="E66" s="41">
        <f>'Feb 25'!F67</f>
        <v>9.8049999999999997</v>
      </c>
      <c r="F66" s="41">
        <f>SUM('Mar 25'!F67)</f>
        <v>9.18</v>
      </c>
      <c r="G66" s="41">
        <f>SUM('Abr 25'!F67)</f>
        <v>0</v>
      </c>
      <c r="H66" s="41">
        <f>SUM('May 25'!F67)</f>
        <v>0</v>
      </c>
      <c r="I66" s="41">
        <f>SUM('Jun 25'!F67)</f>
        <v>0</v>
      </c>
      <c r="J66" s="41">
        <f>SUM('Jul 25'!F67)</f>
        <v>0</v>
      </c>
      <c r="K66" s="41">
        <f>SUM('Ago 25'!F67)</f>
        <v>0</v>
      </c>
      <c r="L66" s="41">
        <f>SUM('Sep 25'!F67)</f>
        <v>0</v>
      </c>
      <c r="M66" s="41">
        <f>SUM('Oct 25'!F67)</f>
        <v>0</v>
      </c>
      <c r="N66" s="41">
        <f>SUM('Nov 25'!F67)</f>
        <v>0</v>
      </c>
      <c r="O66" s="41">
        <f>SUM('Dic 25'!F67)</f>
        <v>0</v>
      </c>
    </row>
    <row r="67" spans="2:15" x14ac:dyDescent="0.45">
      <c r="B67" s="46" t="s">
        <v>6</v>
      </c>
      <c r="C67" s="46">
        <v>202</v>
      </c>
      <c r="D67" s="41">
        <f>'Ene 25'!F68</f>
        <v>28.655000000000001</v>
      </c>
      <c r="E67" s="41">
        <f>'Feb 25'!F68</f>
        <v>32.411999999999999</v>
      </c>
      <c r="F67" s="41">
        <f>SUM('Mar 25'!F68)</f>
        <v>18.97</v>
      </c>
      <c r="G67" s="41">
        <f>SUM('Abr 25'!F68)</f>
        <v>0</v>
      </c>
      <c r="H67" s="41">
        <f>SUM('May 25'!F68)</f>
        <v>0</v>
      </c>
      <c r="I67" s="41">
        <f>SUM('Jun 25'!F68)</f>
        <v>0</v>
      </c>
      <c r="J67" s="41">
        <f>SUM('Jul 25'!F68)</f>
        <v>0</v>
      </c>
      <c r="K67" s="41">
        <f>SUM('Ago 25'!F68)</f>
        <v>0</v>
      </c>
      <c r="L67" s="41">
        <f>SUM('Sep 25'!F68)</f>
        <v>0</v>
      </c>
      <c r="M67" s="41">
        <f>SUM('Oct 25'!F68)</f>
        <v>0</v>
      </c>
      <c r="N67" s="41">
        <f>SUM('Nov 25'!F68)</f>
        <v>0</v>
      </c>
      <c r="O67" s="41">
        <f>SUM('Dic 25'!F68)</f>
        <v>0</v>
      </c>
    </row>
    <row r="68" spans="2:15" x14ac:dyDescent="0.45">
      <c r="B68" s="46" t="s">
        <v>6</v>
      </c>
      <c r="C68" s="46">
        <v>203</v>
      </c>
      <c r="D68" s="41">
        <f>'Ene 25'!F69</f>
        <v>1.6870000000000001</v>
      </c>
      <c r="E68" s="41">
        <f>'Feb 25'!F69</f>
        <v>1.381</v>
      </c>
      <c r="F68" s="41">
        <f>SUM('Mar 25'!F69)</f>
        <v>1.677</v>
      </c>
      <c r="G68" s="41">
        <f>SUM('Abr 25'!F69)</f>
        <v>0</v>
      </c>
      <c r="H68" s="41">
        <f>SUM('May 25'!F69)</f>
        <v>0</v>
      </c>
      <c r="I68" s="41">
        <f>SUM('Jun 25'!F69)</f>
        <v>0</v>
      </c>
      <c r="J68" s="41">
        <f>SUM('Jul 25'!F69)</f>
        <v>0</v>
      </c>
      <c r="K68" s="41">
        <f>SUM('Ago 25'!F69)</f>
        <v>0</v>
      </c>
      <c r="L68" s="41">
        <f>SUM('Sep 25'!F69)</f>
        <v>0</v>
      </c>
      <c r="M68" s="41">
        <f>SUM('Oct 25'!F69)</f>
        <v>0</v>
      </c>
      <c r="N68" s="41">
        <f>SUM('Nov 25'!F69)</f>
        <v>0</v>
      </c>
      <c r="O68" s="41">
        <f>SUM('Dic 25'!F69)</f>
        <v>0</v>
      </c>
    </row>
    <row r="69" spans="2:15" x14ac:dyDescent="0.45">
      <c r="B69" s="46" t="s">
        <v>6</v>
      </c>
      <c r="C69" s="46">
        <v>204</v>
      </c>
      <c r="D69" s="41">
        <f>'Ene 25'!F70</f>
        <v>10.795999999999999</v>
      </c>
      <c r="E69" s="41">
        <f>'Feb 25'!F70</f>
        <v>15.72</v>
      </c>
      <c r="F69" s="41">
        <f>SUM('Mar 25'!F70)</f>
        <v>13.137</v>
      </c>
      <c r="G69" s="41">
        <f>SUM('Abr 25'!F70)</f>
        <v>0</v>
      </c>
      <c r="H69" s="41">
        <f>SUM('May 25'!F70)</f>
        <v>0</v>
      </c>
      <c r="I69" s="41">
        <f>SUM('Jun 25'!F70)</f>
        <v>0</v>
      </c>
      <c r="J69" s="41">
        <f>SUM('Jul 25'!F70)</f>
        <v>0</v>
      </c>
      <c r="K69" s="41">
        <f>SUM('Ago 25'!F70)</f>
        <v>0</v>
      </c>
      <c r="L69" s="41">
        <f>SUM('Sep 25'!F70)</f>
        <v>0</v>
      </c>
      <c r="M69" s="41">
        <f>SUM('Oct 25'!F70)</f>
        <v>0</v>
      </c>
      <c r="N69" s="41">
        <f>SUM('Nov 25'!F70)</f>
        <v>0</v>
      </c>
      <c r="O69" s="41">
        <f>SUM('Dic 25'!F70)</f>
        <v>0</v>
      </c>
    </row>
    <row r="70" spans="2:15" x14ac:dyDescent="0.45">
      <c r="B70" s="46" t="s">
        <v>6</v>
      </c>
      <c r="C70" s="46">
        <v>301</v>
      </c>
      <c r="D70" s="41">
        <f>'Ene 25'!F71</f>
        <v>12.945</v>
      </c>
      <c r="E70" s="41">
        <f>'Feb 25'!F71</f>
        <v>14.246</v>
      </c>
      <c r="F70" s="41">
        <f>SUM('Mar 25'!F71)</f>
        <v>14.397</v>
      </c>
      <c r="G70" s="41">
        <f>SUM('Abr 25'!F71)</f>
        <v>0</v>
      </c>
      <c r="H70" s="41">
        <f>SUM('May 25'!F71)</f>
        <v>0</v>
      </c>
      <c r="I70" s="41">
        <f>SUM('Jun 25'!F71)</f>
        <v>0</v>
      </c>
      <c r="J70" s="41">
        <f>SUM('Jul 25'!F71)</f>
        <v>0</v>
      </c>
      <c r="K70" s="41">
        <f>SUM('Ago 25'!F71)</f>
        <v>0</v>
      </c>
      <c r="L70" s="41">
        <f>SUM('Sep 25'!F71)</f>
        <v>0</v>
      </c>
      <c r="M70" s="41">
        <f>SUM('Oct 25'!F71)</f>
        <v>0</v>
      </c>
      <c r="N70" s="41">
        <f>SUM('Nov 25'!F71)</f>
        <v>0</v>
      </c>
      <c r="O70" s="41">
        <f>SUM('Dic 25'!F71)</f>
        <v>0</v>
      </c>
    </row>
    <row r="71" spans="2:15" x14ac:dyDescent="0.45">
      <c r="B71" s="46" t="s">
        <v>6</v>
      </c>
      <c r="C71" s="46">
        <v>302</v>
      </c>
      <c r="D71" s="41">
        <f>'Ene 25'!F72</f>
        <v>22.423000000000002</v>
      </c>
      <c r="E71" s="41">
        <f>'Feb 25'!F72</f>
        <v>19.302</v>
      </c>
      <c r="F71" s="41">
        <f>SUM('Mar 25'!F72)</f>
        <v>18.780999999999999</v>
      </c>
      <c r="G71" s="41">
        <f>SUM('Abr 25'!F72)</f>
        <v>0</v>
      </c>
      <c r="H71" s="41">
        <f>SUM('May 25'!F72)</f>
        <v>0</v>
      </c>
      <c r="I71" s="41">
        <f>SUM('Jun 25'!F72)</f>
        <v>0</v>
      </c>
      <c r="J71" s="41">
        <f>SUM('Jul 25'!F72)</f>
        <v>0</v>
      </c>
      <c r="K71" s="41">
        <f>SUM('Ago 25'!F72)</f>
        <v>0</v>
      </c>
      <c r="L71" s="41">
        <f>SUM('Sep 25'!F72)</f>
        <v>0</v>
      </c>
      <c r="M71" s="41">
        <f>SUM('Oct 25'!F72)</f>
        <v>0</v>
      </c>
      <c r="N71" s="41">
        <f>SUM('Nov 25'!F72)</f>
        <v>0</v>
      </c>
      <c r="O71" s="41">
        <f>SUM('Dic 25'!F72)</f>
        <v>0</v>
      </c>
    </row>
    <row r="72" spans="2:15" x14ac:dyDescent="0.45">
      <c r="B72" s="46" t="s">
        <v>6</v>
      </c>
      <c r="C72" s="46">
        <v>303</v>
      </c>
      <c r="D72" s="41">
        <f>'Ene 25'!F73</f>
        <v>14.676</v>
      </c>
      <c r="E72" s="41">
        <f>'Feb 25'!F73</f>
        <v>9.9809999999999999</v>
      </c>
      <c r="F72" s="41">
        <f>SUM('Mar 25'!F73)</f>
        <v>10.572000000000001</v>
      </c>
      <c r="G72" s="41">
        <f>SUM('Abr 25'!F73)</f>
        <v>0</v>
      </c>
      <c r="H72" s="41">
        <f>SUM('May 25'!F73)</f>
        <v>0</v>
      </c>
      <c r="I72" s="41">
        <f>SUM('Jun 25'!F73)</f>
        <v>0</v>
      </c>
      <c r="J72" s="41">
        <f>SUM('Jul 25'!F73)</f>
        <v>0</v>
      </c>
      <c r="K72" s="41">
        <f>SUM('Ago 25'!F73)</f>
        <v>0</v>
      </c>
      <c r="L72" s="41">
        <f>SUM('Sep 25'!F73)</f>
        <v>0</v>
      </c>
      <c r="M72" s="41">
        <f>SUM('Oct 25'!F73)</f>
        <v>0</v>
      </c>
      <c r="N72" s="41">
        <f>SUM('Nov 25'!F73)</f>
        <v>0</v>
      </c>
      <c r="O72" s="41">
        <f>SUM('Dic 25'!F73)</f>
        <v>0</v>
      </c>
    </row>
    <row r="73" spans="2:15" x14ac:dyDescent="0.45">
      <c r="B73" s="46" t="s">
        <v>6</v>
      </c>
      <c r="C73" s="46">
        <v>304</v>
      </c>
      <c r="D73" s="41">
        <f>'Ene 25'!F74</f>
        <v>3.8850000000000002</v>
      </c>
      <c r="E73" s="41">
        <f>'Feb 25'!F74</f>
        <v>7.8360000000000003</v>
      </c>
      <c r="F73" s="41">
        <f>SUM('Mar 25'!F74)</f>
        <v>8.0510000000000002</v>
      </c>
      <c r="G73" s="41">
        <f>SUM('Abr 25'!F74)</f>
        <v>0</v>
      </c>
      <c r="H73" s="41">
        <f>SUM('May 25'!F74)</f>
        <v>0</v>
      </c>
      <c r="I73" s="41">
        <f>SUM('Jun 25'!F74)</f>
        <v>0</v>
      </c>
      <c r="J73" s="41">
        <f>SUM('Jul 25'!F74)</f>
        <v>0</v>
      </c>
      <c r="K73" s="41">
        <f>SUM('Ago 25'!F74)</f>
        <v>0</v>
      </c>
      <c r="L73" s="41">
        <f>SUM('Sep 25'!F74)</f>
        <v>0</v>
      </c>
      <c r="M73" s="41">
        <f>SUM('Oct 25'!F74)</f>
        <v>0</v>
      </c>
      <c r="N73" s="41">
        <f>SUM('Nov 25'!F74)</f>
        <v>0</v>
      </c>
      <c r="O73" s="41">
        <f>SUM('Dic 25'!F74)</f>
        <v>0</v>
      </c>
    </row>
    <row r="74" spans="2:15" x14ac:dyDescent="0.45">
      <c r="B74" s="46" t="s">
        <v>6</v>
      </c>
      <c r="C74" s="46">
        <v>401</v>
      </c>
      <c r="D74" s="41">
        <f>'Ene 25'!F75</f>
        <v>22.901</v>
      </c>
      <c r="E74" s="41">
        <f>'Feb 25'!F75</f>
        <v>23.496000000000002</v>
      </c>
      <c r="F74" s="41">
        <f>SUM('Mar 25'!F75)</f>
        <v>21.429000000000002</v>
      </c>
      <c r="G74" s="41">
        <f>SUM('Abr 25'!F75)</f>
        <v>0</v>
      </c>
      <c r="H74" s="41">
        <f>SUM('May 25'!F75)</f>
        <v>0</v>
      </c>
      <c r="I74" s="41">
        <f>SUM('Jun 25'!F75)</f>
        <v>0</v>
      </c>
      <c r="J74" s="41">
        <f>SUM('Jul 25'!F75)</f>
        <v>0</v>
      </c>
      <c r="K74" s="41">
        <f>SUM('Ago 25'!F75)</f>
        <v>0</v>
      </c>
      <c r="L74" s="41">
        <f>SUM('Sep 25'!F75)</f>
        <v>0</v>
      </c>
      <c r="M74" s="41">
        <f>SUM('Oct 25'!F75)</f>
        <v>0</v>
      </c>
      <c r="N74" s="41">
        <f>SUM('Nov 25'!F75)</f>
        <v>0</v>
      </c>
      <c r="O74" s="41">
        <f>SUM('Dic 25'!F75)</f>
        <v>0</v>
      </c>
    </row>
    <row r="75" spans="2:15" x14ac:dyDescent="0.45">
      <c r="B75" s="46" t="s">
        <v>6</v>
      </c>
      <c r="C75" s="46">
        <v>402</v>
      </c>
      <c r="D75" s="41">
        <f>'Ene 25'!F76</f>
        <v>21.059000000000001</v>
      </c>
      <c r="E75" s="41">
        <f>'Feb 25'!F76</f>
        <v>19.829000000000001</v>
      </c>
      <c r="F75" s="41">
        <f>SUM('Mar 25'!F76)</f>
        <v>38.279000000000003</v>
      </c>
      <c r="G75" s="41">
        <f>SUM('Abr 25'!F76)</f>
        <v>0</v>
      </c>
      <c r="H75" s="41">
        <f>SUM('May 25'!F76)</f>
        <v>0</v>
      </c>
      <c r="I75" s="41">
        <f>SUM('Jun 25'!F76)</f>
        <v>0</v>
      </c>
      <c r="J75" s="41">
        <f>SUM('Jul 25'!F76)</f>
        <v>0</v>
      </c>
      <c r="K75" s="41">
        <f>SUM('Ago 25'!F76)</f>
        <v>0</v>
      </c>
      <c r="L75" s="41">
        <f>SUM('Sep 25'!F76)</f>
        <v>0</v>
      </c>
      <c r="M75" s="41">
        <f>SUM('Oct 25'!F76)</f>
        <v>0</v>
      </c>
      <c r="N75" s="41">
        <f>SUM('Nov 25'!F76)</f>
        <v>0</v>
      </c>
      <c r="O75" s="41">
        <f>SUM('Dic 25'!F76)</f>
        <v>0</v>
      </c>
    </row>
    <row r="76" spans="2:15" x14ac:dyDescent="0.45">
      <c r="B76" s="46" t="s">
        <v>6</v>
      </c>
      <c r="C76" s="46">
        <v>403</v>
      </c>
      <c r="D76" s="41">
        <f>'Ene 25'!F77</f>
        <v>28.166</v>
      </c>
      <c r="E76" s="41">
        <f>'Feb 25'!F77</f>
        <v>23.295999999999999</v>
      </c>
      <c r="F76" s="41">
        <f>SUM('Mar 25'!F77)</f>
        <v>27.475000000000001</v>
      </c>
      <c r="G76" s="41">
        <f>SUM('Abr 25'!F77)</f>
        <v>0</v>
      </c>
      <c r="H76" s="41">
        <f>SUM('May 25'!F77)</f>
        <v>0</v>
      </c>
      <c r="I76" s="41">
        <f>SUM('Jun 25'!F77)</f>
        <v>0</v>
      </c>
      <c r="J76" s="41">
        <f>SUM('Jul 25'!F77)</f>
        <v>0</v>
      </c>
      <c r="K76" s="41">
        <f>SUM('Ago 25'!F77)</f>
        <v>0</v>
      </c>
      <c r="L76" s="41">
        <f>SUM('Sep 25'!F77)</f>
        <v>0</v>
      </c>
      <c r="M76" s="41">
        <f>SUM('Oct 25'!F77)</f>
        <v>0</v>
      </c>
      <c r="N76" s="41">
        <f>SUM('Nov 25'!F77)</f>
        <v>0</v>
      </c>
      <c r="O76" s="41">
        <f>SUM('Dic 25'!F77)</f>
        <v>0</v>
      </c>
    </row>
    <row r="77" spans="2:15" x14ac:dyDescent="0.45">
      <c r="B77" s="46" t="s">
        <v>6</v>
      </c>
      <c r="C77" s="46">
        <v>404</v>
      </c>
      <c r="D77" s="41">
        <f>'Ene 25'!F78</f>
        <v>12.239000000000001</v>
      </c>
      <c r="E77" s="41">
        <f>'Feb 25'!F78</f>
        <v>7.4990000000000006</v>
      </c>
      <c r="F77" s="41">
        <f>SUM('Mar 25'!F78)</f>
        <v>7.7919999999999998</v>
      </c>
      <c r="G77" s="41">
        <f>SUM('Abr 25'!F78)</f>
        <v>0</v>
      </c>
      <c r="H77" s="41">
        <f>SUM('May 25'!F78)</f>
        <v>0</v>
      </c>
      <c r="I77" s="41">
        <f>SUM('Jun 25'!F78)</f>
        <v>0</v>
      </c>
      <c r="J77" s="41">
        <f>SUM('Jul 25'!F78)</f>
        <v>0</v>
      </c>
      <c r="K77" s="41">
        <f>SUM('Ago 25'!F78)</f>
        <v>0</v>
      </c>
      <c r="L77" s="41">
        <f>SUM('Sep 25'!F78)</f>
        <v>0</v>
      </c>
      <c r="M77" s="41">
        <f>SUM('Oct 25'!F78)</f>
        <v>0</v>
      </c>
      <c r="N77" s="41">
        <f>SUM('Nov 25'!F78)</f>
        <v>0</v>
      </c>
      <c r="O77" s="41">
        <f>SUM('Dic 25'!F78)</f>
        <v>0</v>
      </c>
    </row>
    <row r="78" spans="2:15" x14ac:dyDescent="0.45">
      <c r="B78" s="46" t="s">
        <v>6</v>
      </c>
      <c r="C78" s="46">
        <v>501</v>
      </c>
      <c r="D78" s="41">
        <f>'Ene 25'!F79</f>
        <v>20.91</v>
      </c>
      <c r="E78" s="41">
        <f>'Feb 25'!F79</f>
        <v>45.557000000000002</v>
      </c>
      <c r="F78" s="41">
        <f>SUM('Mar 25'!F79)</f>
        <v>31.644000000000002</v>
      </c>
      <c r="G78" s="41">
        <f>SUM('Abr 25'!F79)</f>
        <v>0</v>
      </c>
      <c r="H78" s="41">
        <f>SUM('May 25'!F79)</f>
        <v>0</v>
      </c>
      <c r="I78" s="41">
        <f>SUM('Jun 25'!F79)</f>
        <v>0</v>
      </c>
      <c r="J78" s="41">
        <f>SUM('Jul 25'!F79)</f>
        <v>0</v>
      </c>
      <c r="K78" s="41">
        <f>SUM('Ago 25'!F79)</f>
        <v>0</v>
      </c>
      <c r="L78" s="41">
        <f>SUM('Sep 25'!F79)</f>
        <v>0</v>
      </c>
      <c r="M78" s="41">
        <f>SUM('Oct 25'!F79)</f>
        <v>0</v>
      </c>
      <c r="N78" s="41">
        <f>SUM('Nov 25'!F79)</f>
        <v>0</v>
      </c>
      <c r="O78" s="41">
        <f>SUM('Dic 25'!F79)</f>
        <v>0</v>
      </c>
    </row>
    <row r="79" spans="2:15" x14ac:dyDescent="0.45">
      <c r="B79" s="46" t="s">
        <v>6</v>
      </c>
      <c r="C79" s="46">
        <v>502</v>
      </c>
      <c r="D79" s="41">
        <f>'Ene 25'!F80</f>
        <v>18.676000000000002</v>
      </c>
      <c r="E79" s="41">
        <f>'Feb 25'!F80</f>
        <v>13.607000000000001</v>
      </c>
      <c r="F79" s="41">
        <f>SUM('Mar 25'!F80)</f>
        <v>16.768000000000001</v>
      </c>
      <c r="G79" s="41">
        <f>SUM('Abr 25'!F80)</f>
        <v>0</v>
      </c>
      <c r="H79" s="41">
        <f>SUM('May 25'!F80)</f>
        <v>0</v>
      </c>
      <c r="I79" s="41">
        <f>SUM('Jun 25'!F80)</f>
        <v>0</v>
      </c>
      <c r="J79" s="41">
        <f>SUM('Jul 25'!F80)</f>
        <v>0</v>
      </c>
      <c r="K79" s="41">
        <f>SUM('Ago 25'!F80)</f>
        <v>0</v>
      </c>
      <c r="L79" s="41">
        <f>SUM('Sep 25'!F80)</f>
        <v>0</v>
      </c>
      <c r="M79" s="41">
        <f>SUM('Oct 25'!F80)</f>
        <v>0</v>
      </c>
      <c r="N79" s="41">
        <f>SUM('Nov 25'!F80)</f>
        <v>0</v>
      </c>
      <c r="O79" s="41">
        <f>SUM('Dic 25'!F80)</f>
        <v>0</v>
      </c>
    </row>
    <row r="80" spans="2:15" x14ac:dyDescent="0.45">
      <c r="B80" s="46" t="s">
        <v>6</v>
      </c>
      <c r="C80" s="46">
        <v>503</v>
      </c>
      <c r="D80" s="41">
        <f>'Ene 25'!F81</f>
        <v>4.4969999999999999</v>
      </c>
      <c r="E80" s="41">
        <f>'Feb 25'!F81</f>
        <v>3.101</v>
      </c>
      <c r="F80" s="41">
        <f>SUM('Mar 25'!F81)</f>
        <v>4.0049999999999999</v>
      </c>
      <c r="G80" s="41">
        <f>SUM('Abr 25'!F81)</f>
        <v>0</v>
      </c>
      <c r="H80" s="41">
        <f>SUM('May 25'!F81)</f>
        <v>0</v>
      </c>
      <c r="I80" s="41">
        <f>SUM('Jun 25'!F81)</f>
        <v>0</v>
      </c>
      <c r="J80" s="41">
        <f>SUM('Jul 25'!F81)</f>
        <v>0</v>
      </c>
      <c r="K80" s="41">
        <f>SUM('Ago 25'!F81)</f>
        <v>0</v>
      </c>
      <c r="L80" s="41">
        <f>SUM('Sep 25'!F81)</f>
        <v>0</v>
      </c>
      <c r="M80" s="41">
        <f>SUM('Oct 25'!F81)</f>
        <v>0</v>
      </c>
      <c r="N80" s="41">
        <f>SUM('Nov 25'!F81)</f>
        <v>0</v>
      </c>
      <c r="O80" s="41">
        <f>SUM('Dic 25'!F81)</f>
        <v>0</v>
      </c>
    </row>
    <row r="81" spans="2:15" x14ac:dyDescent="0.45">
      <c r="B81" s="46" t="s">
        <v>6</v>
      </c>
      <c r="C81" s="46">
        <v>504</v>
      </c>
      <c r="D81" s="41">
        <f>'Ene 25'!F82</f>
        <v>22.209</v>
      </c>
      <c r="E81" s="41">
        <f>'Feb 25'!F82</f>
        <v>26.696000000000002</v>
      </c>
      <c r="F81" s="41">
        <f>SUM('Mar 25'!F82)</f>
        <v>26.487000000000002</v>
      </c>
      <c r="G81" s="41">
        <f>SUM('Abr 25'!F82)</f>
        <v>0</v>
      </c>
      <c r="H81" s="41">
        <f>SUM('May 25'!F82)</f>
        <v>0</v>
      </c>
      <c r="I81" s="41">
        <f>SUM('Jun 25'!F82)</f>
        <v>0</v>
      </c>
      <c r="J81" s="41">
        <f>SUM('Jul 25'!F82)</f>
        <v>0</v>
      </c>
      <c r="K81" s="41">
        <f>SUM('Ago 25'!F82)</f>
        <v>0</v>
      </c>
      <c r="L81" s="41">
        <f>SUM('Sep 25'!F82)</f>
        <v>0</v>
      </c>
      <c r="M81" s="41">
        <f>SUM('Oct 25'!F82)</f>
        <v>0</v>
      </c>
      <c r="N81" s="41">
        <f>SUM('Nov 25'!F82)</f>
        <v>0</v>
      </c>
      <c r="O81" s="41">
        <f>SUM('Dic 25'!F82)</f>
        <v>0</v>
      </c>
    </row>
    <row r="82" spans="2:15" x14ac:dyDescent="0.45">
      <c r="B82" s="46" t="s">
        <v>7</v>
      </c>
      <c r="C82" s="46">
        <v>101</v>
      </c>
      <c r="D82" s="41">
        <f>'Ene 25'!F83</f>
        <v>35.247999999999998</v>
      </c>
      <c r="E82" s="41">
        <f>'Feb 25'!F83</f>
        <v>29.727</v>
      </c>
      <c r="F82" s="41">
        <f>SUM('Mar 25'!F83)</f>
        <v>28.478000000000002</v>
      </c>
      <c r="G82" s="41">
        <f>SUM('Abr 25'!F83)</f>
        <v>0</v>
      </c>
      <c r="H82" s="41">
        <f>SUM('May 25'!F83)</f>
        <v>0</v>
      </c>
      <c r="I82" s="41">
        <f>SUM('Jun 25'!F83)</f>
        <v>0</v>
      </c>
      <c r="J82" s="41">
        <f>SUM('Jul 25'!F83)</f>
        <v>0</v>
      </c>
      <c r="K82" s="41">
        <f>SUM('Ago 25'!F83)</f>
        <v>0</v>
      </c>
      <c r="L82" s="41">
        <f>SUM('Sep 25'!F83)</f>
        <v>0</v>
      </c>
      <c r="M82" s="41">
        <f>SUM('Oct 25'!F83)</f>
        <v>0</v>
      </c>
      <c r="N82" s="41">
        <f>SUM('Nov 25'!F83)</f>
        <v>0</v>
      </c>
      <c r="O82" s="41">
        <f>SUM('Dic 25'!F83)</f>
        <v>0</v>
      </c>
    </row>
    <row r="83" spans="2:15" x14ac:dyDescent="0.45">
      <c r="B83" s="46" t="s">
        <v>7</v>
      </c>
      <c r="C83" s="46">
        <v>102</v>
      </c>
      <c r="D83" s="41">
        <f>'Ene 25'!F84</f>
        <v>20.126999999999999</v>
      </c>
      <c r="E83" s="41">
        <f>'Feb 25'!F84</f>
        <v>20.98</v>
      </c>
      <c r="F83" s="41">
        <f>SUM('Mar 25'!F84)</f>
        <v>19.286999999999999</v>
      </c>
      <c r="G83" s="41">
        <f>SUM('Abr 25'!F84)</f>
        <v>0</v>
      </c>
      <c r="H83" s="41">
        <f>SUM('May 25'!F84)</f>
        <v>0</v>
      </c>
      <c r="I83" s="41">
        <f>SUM('Jun 25'!F84)</f>
        <v>0</v>
      </c>
      <c r="J83" s="41">
        <f>SUM('Jul 25'!F84)</f>
        <v>0</v>
      </c>
      <c r="K83" s="41">
        <f>SUM('Ago 25'!F84)</f>
        <v>0</v>
      </c>
      <c r="L83" s="41">
        <f>SUM('Sep 25'!F84)</f>
        <v>0</v>
      </c>
      <c r="M83" s="41">
        <f>SUM('Oct 25'!F84)</f>
        <v>0</v>
      </c>
      <c r="N83" s="41">
        <f>SUM('Nov 25'!F84)</f>
        <v>0</v>
      </c>
      <c r="O83" s="41">
        <f>SUM('Dic 25'!F84)</f>
        <v>0</v>
      </c>
    </row>
    <row r="84" spans="2:15" x14ac:dyDescent="0.45">
      <c r="B84" s="46" t="s">
        <v>7</v>
      </c>
      <c r="C84" s="46">
        <v>103</v>
      </c>
      <c r="D84" s="41">
        <f>'Ene 25'!F85</f>
        <v>4.0680000000000005</v>
      </c>
      <c r="E84" s="41">
        <f>'Feb 25'!F85</f>
        <v>3.9020000000000001</v>
      </c>
      <c r="F84" s="41">
        <f>SUM('Mar 25'!F85)</f>
        <v>3.1890000000000001</v>
      </c>
      <c r="G84" s="41">
        <f>SUM('Abr 25'!F85)</f>
        <v>0</v>
      </c>
      <c r="H84" s="41">
        <f>SUM('May 25'!F85)</f>
        <v>0</v>
      </c>
      <c r="I84" s="41">
        <f>SUM('Jun 25'!F85)</f>
        <v>0</v>
      </c>
      <c r="J84" s="41">
        <f>SUM('Jul 25'!F85)</f>
        <v>0</v>
      </c>
      <c r="K84" s="41">
        <f>SUM('Ago 25'!F85)</f>
        <v>0</v>
      </c>
      <c r="L84" s="41">
        <f>SUM('Sep 25'!F85)</f>
        <v>0</v>
      </c>
      <c r="M84" s="41">
        <f>SUM('Oct 25'!F85)</f>
        <v>0</v>
      </c>
      <c r="N84" s="41">
        <f>SUM('Nov 25'!F85)</f>
        <v>0</v>
      </c>
      <c r="O84" s="41">
        <f>SUM('Dic 25'!F85)</f>
        <v>0</v>
      </c>
    </row>
    <row r="85" spans="2:15" x14ac:dyDescent="0.45">
      <c r="B85" s="46" t="s">
        <v>7</v>
      </c>
      <c r="C85" s="46">
        <v>104</v>
      </c>
      <c r="D85" s="41">
        <f>'Ene 25'!F86</f>
        <v>13.185</v>
      </c>
      <c r="E85" s="41">
        <f>'Feb 25'!F86</f>
        <v>14.513</v>
      </c>
      <c r="F85" s="41">
        <f>SUM('Mar 25'!F86)</f>
        <v>14.634</v>
      </c>
      <c r="G85" s="41">
        <f>SUM('Abr 25'!F86)</f>
        <v>0</v>
      </c>
      <c r="H85" s="41">
        <f>SUM('May 25'!F86)</f>
        <v>0</v>
      </c>
      <c r="I85" s="41">
        <f>SUM('Jun 25'!F86)</f>
        <v>0</v>
      </c>
      <c r="J85" s="41">
        <f>SUM('Jul 25'!F86)</f>
        <v>0</v>
      </c>
      <c r="K85" s="41">
        <f>SUM('Ago 25'!F86)</f>
        <v>0</v>
      </c>
      <c r="L85" s="41">
        <f>SUM('Sep 25'!F86)</f>
        <v>0</v>
      </c>
      <c r="M85" s="41">
        <f>SUM('Oct 25'!F86)</f>
        <v>0</v>
      </c>
      <c r="N85" s="41">
        <f>SUM('Nov 25'!F86)</f>
        <v>0</v>
      </c>
      <c r="O85" s="41">
        <f>SUM('Dic 25'!F86)</f>
        <v>0</v>
      </c>
    </row>
    <row r="86" spans="2:15" x14ac:dyDescent="0.45">
      <c r="B86" s="46" t="s">
        <v>7</v>
      </c>
      <c r="C86" s="46">
        <v>201</v>
      </c>
      <c r="D86" s="41">
        <f>'Ene 25'!F87</f>
        <v>25.086000000000002</v>
      </c>
      <c r="E86" s="41">
        <f>'Feb 25'!F87</f>
        <v>25.5</v>
      </c>
      <c r="F86" s="41">
        <f>SUM('Mar 25'!F87)</f>
        <v>19.46</v>
      </c>
      <c r="G86" s="41">
        <f>SUM('Abr 25'!F87)</f>
        <v>0</v>
      </c>
      <c r="H86" s="41">
        <f>SUM('May 25'!F87)</f>
        <v>0</v>
      </c>
      <c r="I86" s="41">
        <f>SUM('Jun 25'!F87)</f>
        <v>0</v>
      </c>
      <c r="J86" s="41">
        <f>SUM('Jul 25'!F87)</f>
        <v>0</v>
      </c>
      <c r="K86" s="41">
        <f>SUM('Ago 25'!F87)</f>
        <v>0</v>
      </c>
      <c r="L86" s="41">
        <f>SUM('Sep 25'!F87)</f>
        <v>0</v>
      </c>
      <c r="M86" s="41">
        <f>SUM('Oct 25'!F87)</f>
        <v>0</v>
      </c>
      <c r="N86" s="41">
        <f>SUM('Nov 25'!F87)</f>
        <v>0</v>
      </c>
      <c r="O86" s="41">
        <f>SUM('Dic 25'!F87)</f>
        <v>0</v>
      </c>
    </row>
    <row r="87" spans="2:15" x14ac:dyDescent="0.45">
      <c r="B87" s="46" t="s">
        <v>7</v>
      </c>
      <c r="C87" s="46">
        <v>202</v>
      </c>
      <c r="D87" s="41">
        <f>'Ene 25'!F88</f>
        <v>0</v>
      </c>
      <c r="E87" s="41">
        <f>'Feb 25'!F88</f>
        <v>0</v>
      </c>
      <c r="F87" s="41">
        <f>SUM('Mar 25'!F88)</f>
        <v>0</v>
      </c>
      <c r="G87" s="41">
        <f>SUM('Abr 25'!F88)</f>
        <v>0</v>
      </c>
      <c r="H87" s="41">
        <f>SUM('May 25'!F88)</f>
        <v>0</v>
      </c>
      <c r="I87" s="41">
        <f>SUM('Jun 25'!F88)</f>
        <v>0</v>
      </c>
      <c r="J87" s="41">
        <f>SUM('Jul 25'!F88)</f>
        <v>0</v>
      </c>
      <c r="K87" s="41">
        <f>SUM('Ago 25'!F88)</f>
        <v>0</v>
      </c>
      <c r="L87" s="41">
        <f>SUM('Sep 25'!F88)</f>
        <v>0</v>
      </c>
      <c r="M87" s="41">
        <f>SUM('Oct 25'!F88)</f>
        <v>0</v>
      </c>
      <c r="N87" s="41">
        <f>SUM('Nov 25'!F88)</f>
        <v>0</v>
      </c>
      <c r="O87" s="41">
        <f>SUM('Dic 25'!F88)</f>
        <v>0</v>
      </c>
    </row>
    <row r="88" spans="2:15" x14ac:dyDescent="0.45">
      <c r="B88" s="46" t="s">
        <v>7</v>
      </c>
      <c r="C88" s="46">
        <v>203</v>
      </c>
      <c r="D88" s="41">
        <f>'Ene 25'!F89</f>
        <v>34.006999999999998</v>
      </c>
      <c r="E88" s="41">
        <f>'Feb 25'!F89</f>
        <v>34.911000000000001</v>
      </c>
      <c r="F88" s="41">
        <f>SUM('Mar 25'!F89)</f>
        <v>33.756999999999998</v>
      </c>
      <c r="G88" s="41">
        <f>SUM('Abr 25'!F89)</f>
        <v>0</v>
      </c>
      <c r="H88" s="41">
        <f>SUM('May 25'!F89)</f>
        <v>0</v>
      </c>
      <c r="I88" s="41">
        <f>SUM('Jun 25'!F89)</f>
        <v>0</v>
      </c>
      <c r="J88" s="41">
        <f>SUM('Jul 25'!F89)</f>
        <v>0</v>
      </c>
      <c r="K88" s="41">
        <f>SUM('Ago 25'!F89)</f>
        <v>0</v>
      </c>
      <c r="L88" s="41">
        <f>SUM('Sep 25'!F89)</f>
        <v>0</v>
      </c>
      <c r="M88" s="41">
        <f>SUM('Oct 25'!F89)</f>
        <v>0</v>
      </c>
      <c r="N88" s="41">
        <f>SUM('Nov 25'!F89)</f>
        <v>0</v>
      </c>
      <c r="O88" s="41">
        <f>SUM('Dic 25'!F89)</f>
        <v>0</v>
      </c>
    </row>
    <row r="89" spans="2:15" x14ac:dyDescent="0.45">
      <c r="B89" s="46" t="s">
        <v>7</v>
      </c>
      <c r="C89" s="46">
        <v>204</v>
      </c>
      <c r="D89" s="41">
        <f>'Ene 25'!F90</f>
        <v>0.11</v>
      </c>
      <c r="E89" s="41">
        <f>'Feb 25'!F90</f>
        <v>0.04</v>
      </c>
      <c r="F89" s="41">
        <f>SUM('Mar 25'!F90)</f>
        <v>0.18</v>
      </c>
      <c r="G89" s="41">
        <f>SUM('Abr 25'!F90)</f>
        <v>0</v>
      </c>
      <c r="H89" s="41">
        <f>SUM('May 25'!F90)</f>
        <v>0</v>
      </c>
      <c r="I89" s="41">
        <f>SUM('Jun 25'!F90)</f>
        <v>0</v>
      </c>
      <c r="J89" s="41">
        <f>SUM('Jul 25'!F90)</f>
        <v>0</v>
      </c>
      <c r="K89" s="41">
        <f>SUM('Ago 25'!F90)</f>
        <v>0</v>
      </c>
      <c r="L89" s="41">
        <f>SUM('Sep 25'!F90)</f>
        <v>0</v>
      </c>
      <c r="M89" s="41">
        <f>SUM('Oct 25'!F90)</f>
        <v>0</v>
      </c>
      <c r="N89" s="41">
        <f>SUM('Nov 25'!F90)</f>
        <v>0</v>
      </c>
      <c r="O89" s="41">
        <f>SUM('Dic 25'!F90)</f>
        <v>0</v>
      </c>
    </row>
    <row r="90" spans="2:15" x14ac:dyDescent="0.45">
      <c r="B90" s="46" t="s">
        <v>7</v>
      </c>
      <c r="C90" s="46">
        <v>301</v>
      </c>
      <c r="D90" s="41">
        <f>'Ene 25'!F91</f>
        <v>26.75</v>
      </c>
      <c r="E90" s="41">
        <f>'Feb 25'!F91</f>
        <v>27.245000000000001</v>
      </c>
      <c r="F90" s="41">
        <f>SUM('Mar 25'!F91)</f>
        <v>24.167999999999999</v>
      </c>
      <c r="G90" s="41">
        <f>SUM('Abr 25'!F91)</f>
        <v>0</v>
      </c>
      <c r="H90" s="41">
        <f>SUM('May 25'!F91)</f>
        <v>0</v>
      </c>
      <c r="I90" s="41">
        <f>SUM('Jun 25'!F91)</f>
        <v>0</v>
      </c>
      <c r="J90" s="41">
        <f>SUM('Jul 25'!F91)</f>
        <v>0</v>
      </c>
      <c r="K90" s="41">
        <f>SUM('Ago 25'!F91)</f>
        <v>0</v>
      </c>
      <c r="L90" s="41">
        <f>SUM('Sep 25'!F91)</f>
        <v>0</v>
      </c>
      <c r="M90" s="41">
        <f>SUM('Oct 25'!F91)</f>
        <v>0</v>
      </c>
      <c r="N90" s="41">
        <f>SUM('Nov 25'!F91)</f>
        <v>0</v>
      </c>
      <c r="O90" s="41">
        <f>SUM('Dic 25'!F91)</f>
        <v>0</v>
      </c>
    </row>
    <row r="91" spans="2:15" x14ac:dyDescent="0.45">
      <c r="B91" s="46" t="s">
        <v>7</v>
      </c>
      <c r="C91" s="46">
        <v>302</v>
      </c>
      <c r="D91" s="41">
        <f>'Ene 25'!F92</f>
        <v>38.489000000000004</v>
      </c>
      <c r="E91" s="41">
        <f>'Feb 25'!F92</f>
        <v>34.423999999999999</v>
      </c>
      <c r="F91" s="41">
        <f>SUM('Mar 25'!F92)</f>
        <v>29.007000000000001</v>
      </c>
      <c r="G91" s="41">
        <f>SUM('Abr 25'!F92)</f>
        <v>0</v>
      </c>
      <c r="H91" s="41">
        <f>SUM('May 25'!F92)</f>
        <v>0</v>
      </c>
      <c r="I91" s="41">
        <f>SUM('Jun 25'!F92)</f>
        <v>0</v>
      </c>
      <c r="J91" s="41">
        <f>SUM('Jul 25'!F92)</f>
        <v>0</v>
      </c>
      <c r="K91" s="41">
        <f>SUM('Ago 25'!F92)</f>
        <v>0</v>
      </c>
      <c r="L91" s="41">
        <f>SUM('Sep 25'!F92)</f>
        <v>0</v>
      </c>
      <c r="M91" s="41">
        <f>SUM('Oct 25'!F92)</f>
        <v>0</v>
      </c>
      <c r="N91" s="41">
        <f>SUM('Nov 25'!F92)</f>
        <v>0</v>
      </c>
      <c r="O91" s="41">
        <f>SUM('Dic 25'!F92)</f>
        <v>0</v>
      </c>
    </row>
    <row r="92" spans="2:15" x14ac:dyDescent="0.45">
      <c r="B92" s="46" t="s">
        <v>7</v>
      </c>
      <c r="C92" s="46">
        <v>303</v>
      </c>
      <c r="D92" s="41">
        <f>'Ene 25'!F93</f>
        <v>43.538000000000004</v>
      </c>
      <c r="E92" s="41">
        <f>'Feb 25'!F93</f>
        <v>49.694000000000003</v>
      </c>
      <c r="F92" s="41">
        <f>SUM('Mar 25'!F93)</f>
        <v>46.472999999999999</v>
      </c>
      <c r="G92" s="41">
        <f>SUM('Abr 25'!F93)</f>
        <v>0</v>
      </c>
      <c r="H92" s="41">
        <f>SUM('May 25'!F93)</f>
        <v>0</v>
      </c>
      <c r="I92" s="41">
        <f>SUM('Jun 25'!F93)</f>
        <v>0</v>
      </c>
      <c r="J92" s="41">
        <f>SUM('Jul 25'!F93)</f>
        <v>0</v>
      </c>
      <c r="K92" s="41">
        <f>SUM('Ago 25'!F93)</f>
        <v>0</v>
      </c>
      <c r="L92" s="41">
        <f>SUM('Sep 25'!F93)</f>
        <v>0</v>
      </c>
      <c r="M92" s="41">
        <f>SUM('Oct 25'!F93)</f>
        <v>0</v>
      </c>
      <c r="N92" s="41">
        <f>SUM('Nov 25'!F93)</f>
        <v>0</v>
      </c>
      <c r="O92" s="41">
        <f>SUM('Dic 25'!F93)</f>
        <v>0</v>
      </c>
    </row>
    <row r="93" spans="2:15" x14ac:dyDescent="0.45">
      <c r="B93" s="46" t="s">
        <v>7</v>
      </c>
      <c r="C93" s="46">
        <v>304</v>
      </c>
      <c r="D93" s="41">
        <f>'Ene 25'!F94</f>
        <v>11.319000000000001</v>
      </c>
      <c r="E93" s="41">
        <f>'Feb 25'!F94</f>
        <v>12.01</v>
      </c>
      <c r="F93" s="41">
        <f>SUM('Mar 25'!F94)</f>
        <v>11.746</v>
      </c>
      <c r="G93" s="41">
        <f>SUM('Abr 25'!F94)</f>
        <v>0</v>
      </c>
      <c r="H93" s="41">
        <f>SUM('May 25'!F94)</f>
        <v>0</v>
      </c>
      <c r="I93" s="41">
        <f>SUM('Jun 25'!F94)</f>
        <v>0</v>
      </c>
      <c r="J93" s="41">
        <f>SUM('Jul 25'!F94)</f>
        <v>0</v>
      </c>
      <c r="K93" s="41">
        <f>SUM('Ago 25'!F94)</f>
        <v>0</v>
      </c>
      <c r="L93" s="41">
        <f>SUM('Sep 25'!F94)</f>
        <v>0</v>
      </c>
      <c r="M93" s="41">
        <f>SUM('Oct 25'!F94)</f>
        <v>0</v>
      </c>
      <c r="N93" s="41">
        <f>SUM('Nov 25'!F94)</f>
        <v>0</v>
      </c>
      <c r="O93" s="41">
        <f>SUM('Dic 25'!F94)</f>
        <v>0</v>
      </c>
    </row>
    <row r="94" spans="2:15" x14ac:dyDescent="0.45">
      <c r="B94" s="46" t="s">
        <v>7</v>
      </c>
      <c r="C94" s="46">
        <v>401</v>
      </c>
      <c r="D94" s="41">
        <f>'Ene 25'!F95</f>
        <v>20.350000000000001</v>
      </c>
      <c r="E94" s="41">
        <f>'Feb 25'!F95</f>
        <v>14.532</v>
      </c>
      <c r="F94" s="41">
        <f>SUM('Mar 25'!F95)</f>
        <v>8.61</v>
      </c>
      <c r="G94" s="41">
        <f>SUM('Abr 25'!F95)</f>
        <v>0</v>
      </c>
      <c r="H94" s="41">
        <f>SUM('May 25'!F95)</f>
        <v>0</v>
      </c>
      <c r="I94" s="41">
        <f>SUM('Jun 25'!F95)</f>
        <v>0</v>
      </c>
      <c r="J94" s="41">
        <f>SUM('Jul 25'!F95)</f>
        <v>0</v>
      </c>
      <c r="K94" s="41">
        <f>SUM('Ago 25'!F95)</f>
        <v>0</v>
      </c>
      <c r="L94" s="41">
        <f>SUM('Sep 25'!F95)</f>
        <v>0</v>
      </c>
      <c r="M94" s="41">
        <f>SUM('Oct 25'!F95)</f>
        <v>0</v>
      </c>
      <c r="N94" s="41">
        <f>SUM('Nov 25'!F95)</f>
        <v>0</v>
      </c>
      <c r="O94" s="41">
        <f>SUM('Dic 25'!F95)</f>
        <v>0</v>
      </c>
    </row>
    <row r="95" spans="2:15" x14ac:dyDescent="0.45">
      <c r="B95" s="46" t="s">
        <v>7</v>
      </c>
      <c r="C95" s="46">
        <v>402</v>
      </c>
      <c r="D95" s="41">
        <f>'Ene 25'!F96</f>
        <v>15.894</v>
      </c>
      <c r="E95" s="41">
        <f>'Feb 25'!F96</f>
        <v>15.647</v>
      </c>
      <c r="F95" s="41">
        <f>SUM('Mar 25'!F96)</f>
        <v>15.911</v>
      </c>
      <c r="G95" s="41">
        <f>SUM('Abr 25'!F96)</f>
        <v>0</v>
      </c>
      <c r="H95" s="41">
        <f>SUM('May 25'!F96)</f>
        <v>0</v>
      </c>
      <c r="I95" s="41">
        <f>SUM('Jun 25'!F96)</f>
        <v>0</v>
      </c>
      <c r="J95" s="41">
        <f>SUM('Jul 25'!F96)</f>
        <v>0</v>
      </c>
      <c r="K95" s="41">
        <f>SUM('Ago 25'!F96)</f>
        <v>0</v>
      </c>
      <c r="L95" s="41">
        <f>SUM('Sep 25'!F96)</f>
        <v>0</v>
      </c>
      <c r="M95" s="41">
        <f>SUM('Oct 25'!F96)</f>
        <v>0</v>
      </c>
      <c r="N95" s="41">
        <f>SUM('Nov 25'!F96)</f>
        <v>0</v>
      </c>
      <c r="O95" s="41">
        <f>SUM('Dic 25'!F96)</f>
        <v>0</v>
      </c>
    </row>
    <row r="96" spans="2:15" x14ac:dyDescent="0.45">
      <c r="B96" s="46" t="s">
        <v>7</v>
      </c>
      <c r="C96" s="46">
        <v>403</v>
      </c>
      <c r="D96" s="41">
        <f>'Ene 25'!F97</f>
        <v>9.6029999999999998</v>
      </c>
      <c r="E96" s="41">
        <f>'Feb 25'!F97</f>
        <v>9.8990000000000009</v>
      </c>
      <c r="F96" s="41">
        <f>SUM('Mar 25'!F97)</f>
        <v>5.4870000000000001</v>
      </c>
      <c r="G96" s="41">
        <f>SUM('Abr 25'!F97)</f>
        <v>0</v>
      </c>
      <c r="H96" s="41">
        <f>SUM('May 25'!F97)</f>
        <v>0</v>
      </c>
      <c r="I96" s="41">
        <f>SUM('Jun 25'!F97)</f>
        <v>0</v>
      </c>
      <c r="J96" s="41">
        <f>SUM('Jul 25'!F97)</f>
        <v>0</v>
      </c>
      <c r="K96" s="41">
        <f>SUM('Ago 25'!F97)</f>
        <v>0</v>
      </c>
      <c r="L96" s="41">
        <f>SUM('Sep 25'!F97)</f>
        <v>0</v>
      </c>
      <c r="M96" s="41">
        <f>SUM('Oct 25'!F97)</f>
        <v>0</v>
      </c>
      <c r="N96" s="41">
        <f>SUM('Nov 25'!F97)</f>
        <v>0</v>
      </c>
      <c r="O96" s="41">
        <f>SUM('Dic 25'!F97)</f>
        <v>0</v>
      </c>
    </row>
    <row r="97" spans="2:15" x14ac:dyDescent="0.45">
      <c r="B97" s="46" t="s">
        <v>7</v>
      </c>
      <c r="C97" s="46">
        <v>404</v>
      </c>
      <c r="D97" s="41">
        <f>'Ene 25'!F98</f>
        <v>10.152000000000001</v>
      </c>
      <c r="E97" s="41">
        <f>'Feb 25'!F98</f>
        <v>16.926000000000002</v>
      </c>
      <c r="F97" s="41">
        <f>SUM('Mar 25'!F98)</f>
        <v>15.514000000000001</v>
      </c>
      <c r="G97" s="41">
        <f>SUM('Abr 25'!F98)</f>
        <v>0</v>
      </c>
      <c r="H97" s="41">
        <f>SUM('May 25'!F98)</f>
        <v>0</v>
      </c>
      <c r="I97" s="41">
        <f>SUM('Jun 25'!F98)</f>
        <v>0</v>
      </c>
      <c r="J97" s="41">
        <f>SUM('Jul 25'!F98)</f>
        <v>0</v>
      </c>
      <c r="K97" s="41">
        <f>SUM('Ago 25'!F98)</f>
        <v>0</v>
      </c>
      <c r="L97" s="41">
        <f>SUM('Sep 25'!F98)</f>
        <v>0</v>
      </c>
      <c r="M97" s="41">
        <f>SUM('Oct 25'!F98)</f>
        <v>0</v>
      </c>
      <c r="N97" s="41">
        <f>SUM('Nov 25'!F98)</f>
        <v>0</v>
      </c>
      <c r="O97" s="41">
        <f>SUM('Dic 25'!F98)</f>
        <v>0</v>
      </c>
    </row>
    <row r="98" spans="2:15" x14ac:dyDescent="0.45">
      <c r="B98" s="46" t="s">
        <v>7</v>
      </c>
      <c r="C98" s="46">
        <v>501</v>
      </c>
      <c r="D98" s="41">
        <f>'Ene 25'!F99</f>
        <v>14.942</v>
      </c>
      <c r="E98" s="41">
        <f>'Feb 25'!F99</f>
        <v>14.89</v>
      </c>
      <c r="F98" s="41">
        <f>SUM('Mar 25'!F99)</f>
        <v>12.702999999999999</v>
      </c>
      <c r="G98" s="41">
        <f>SUM('Abr 25'!F99)</f>
        <v>0</v>
      </c>
      <c r="H98" s="41">
        <f>SUM('May 25'!F99)</f>
        <v>0</v>
      </c>
      <c r="I98" s="41">
        <f>SUM('Jun 25'!F99)</f>
        <v>0</v>
      </c>
      <c r="J98" s="41">
        <f>SUM('Jul 25'!F99)</f>
        <v>0</v>
      </c>
      <c r="K98" s="41">
        <f>SUM('Ago 25'!F99)</f>
        <v>0</v>
      </c>
      <c r="L98" s="41">
        <f>SUM('Sep 25'!F99)</f>
        <v>0</v>
      </c>
      <c r="M98" s="41">
        <f>SUM('Oct 25'!F99)</f>
        <v>0</v>
      </c>
      <c r="N98" s="41">
        <f>SUM('Nov 25'!F99)</f>
        <v>0</v>
      </c>
      <c r="O98" s="41">
        <f>SUM('Dic 25'!F99)</f>
        <v>0</v>
      </c>
    </row>
    <row r="99" spans="2:15" x14ac:dyDescent="0.45">
      <c r="B99" s="46" t="s">
        <v>7</v>
      </c>
      <c r="C99" s="46">
        <v>502</v>
      </c>
      <c r="D99" s="41">
        <f>'Ene 25'!F100</f>
        <v>20.52</v>
      </c>
      <c r="E99" s="41">
        <f>'Feb 25'!F100</f>
        <v>9.2170000000000005</v>
      </c>
      <c r="F99" s="41">
        <f>SUM('Mar 25'!F100)</f>
        <v>8.5920000000000005</v>
      </c>
      <c r="G99" s="41">
        <f>SUM('Abr 25'!F100)</f>
        <v>0</v>
      </c>
      <c r="H99" s="41">
        <f>SUM('May 25'!F100)</f>
        <v>0</v>
      </c>
      <c r="I99" s="41">
        <f>SUM('Jun 25'!F100)</f>
        <v>0</v>
      </c>
      <c r="J99" s="41">
        <f>SUM('Jul 25'!F100)</f>
        <v>0</v>
      </c>
      <c r="K99" s="41">
        <f>SUM('Ago 25'!F100)</f>
        <v>0</v>
      </c>
      <c r="L99" s="41">
        <f>SUM('Sep 25'!F100)</f>
        <v>0</v>
      </c>
      <c r="M99" s="41">
        <f>SUM('Oct 25'!F100)</f>
        <v>0</v>
      </c>
      <c r="N99" s="41">
        <f>SUM('Nov 25'!F100)</f>
        <v>0</v>
      </c>
      <c r="O99" s="41">
        <f>SUM('Dic 25'!F100)</f>
        <v>0</v>
      </c>
    </row>
    <row r="100" spans="2:15" x14ac:dyDescent="0.45">
      <c r="B100" s="46" t="s">
        <v>7</v>
      </c>
      <c r="C100" s="46">
        <v>503</v>
      </c>
      <c r="D100" s="41">
        <f>'Ene 25'!F101</f>
        <v>20.106999999999999</v>
      </c>
      <c r="E100" s="41">
        <f>'Feb 25'!F101</f>
        <v>22.955000000000002</v>
      </c>
      <c r="F100" s="41">
        <f>SUM('Mar 25'!F101)</f>
        <v>18.330000000000002</v>
      </c>
      <c r="G100" s="41">
        <f>SUM('Abr 25'!F101)</f>
        <v>0</v>
      </c>
      <c r="H100" s="41">
        <f>SUM('May 25'!F101)</f>
        <v>0</v>
      </c>
      <c r="I100" s="41">
        <f>SUM('Jun 25'!F101)</f>
        <v>0</v>
      </c>
      <c r="J100" s="41">
        <f>SUM('Jul 25'!F101)</f>
        <v>0</v>
      </c>
      <c r="K100" s="41">
        <f>SUM('Ago 25'!F101)</f>
        <v>0</v>
      </c>
      <c r="L100" s="41">
        <f>SUM('Sep 25'!F101)</f>
        <v>0</v>
      </c>
      <c r="M100" s="41">
        <f>SUM('Oct 25'!F101)</f>
        <v>0</v>
      </c>
      <c r="N100" s="41">
        <f>SUM('Nov 25'!F101)</f>
        <v>0</v>
      </c>
      <c r="O100" s="41">
        <f>SUM('Dic 25'!F101)</f>
        <v>0</v>
      </c>
    </row>
    <row r="101" spans="2:15" x14ac:dyDescent="0.45">
      <c r="B101" s="46" t="s">
        <v>7</v>
      </c>
      <c r="C101" s="46">
        <v>504</v>
      </c>
      <c r="D101" s="41">
        <f>'Ene 25'!F102</f>
        <v>23.713000000000001</v>
      </c>
      <c r="E101" s="41">
        <f>'Feb 25'!F102</f>
        <v>25.278000000000002</v>
      </c>
      <c r="F101" s="41">
        <f>SUM('Mar 25'!F102)</f>
        <v>24.332000000000001</v>
      </c>
      <c r="G101" s="41">
        <f>SUM('Abr 25'!F102)</f>
        <v>0</v>
      </c>
      <c r="H101" s="41">
        <f>SUM('May 25'!F102)</f>
        <v>0</v>
      </c>
      <c r="I101" s="41">
        <f>SUM('Jun 25'!F102)</f>
        <v>0</v>
      </c>
      <c r="J101" s="41">
        <f>SUM('Jul 25'!F102)</f>
        <v>0</v>
      </c>
      <c r="K101" s="41">
        <f>SUM('Ago 25'!F102)</f>
        <v>0</v>
      </c>
      <c r="L101" s="41">
        <f>SUM('Sep 25'!F102)</f>
        <v>0</v>
      </c>
      <c r="M101" s="41">
        <f>SUM('Oct 25'!F102)</f>
        <v>0</v>
      </c>
      <c r="N101" s="41">
        <f>SUM('Nov 25'!F102)</f>
        <v>0</v>
      </c>
      <c r="O101" s="41">
        <f>SUM('Dic 25'!F102)</f>
        <v>0</v>
      </c>
    </row>
    <row r="102" spans="2:15" x14ac:dyDescent="0.45">
      <c r="B102" s="46" t="s">
        <v>8</v>
      </c>
      <c r="C102" s="46">
        <v>101</v>
      </c>
      <c r="D102" s="41">
        <f>'Ene 25'!F103</f>
        <v>26.248999999999999</v>
      </c>
      <c r="E102" s="41">
        <f>'Feb 25'!F103</f>
        <v>29.95</v>
      </c>
      <c r="F102" s="41">
        <f>SUM('Mar 25'!F103)</f>
        <v>27.115000000000002</v>
      </c>
      <c r="G102" s="41">
        <f>SUM('Abr 25'!F103)</f>
        <v>0</v>
      </c>
      <c r="H102" s="41">
        <f>SUM('May 25'!F103)</f>
        <v>0</v>
      </c>
      <c r="I102" s="41">
        <f>SUM('Jun 25'!F103)</f>
        <v>0</v>
      </c>
      <c r="J102" s="41">
        <f>SUM('Jul 25'!F103)</f>
        <v>0</v>
      </c>
      <c r="K102" s="41">
        <f>SUM('Ago 25'!F103)</f>
        <v>0</v>
      </c>
      <c r="L102" s="41">
        <f>SUM('Sep 25'!F103)</f>
        <v>0</v>
      </c>
      <c r="M102" s="41">
        <f>SUM('Oct 25'!F103)</f>
        <v>0</v>
      </c>
      <c r="N102" s="41">
        <f>SUM('Nov 25'!F103)</f>
        <v>0</v>
      </c>
      <c r="O102" s="41">
        <f>SUM('Dic 25'!F103)</f>
        <v>0</v>
      </c>
    </row>
    <row r="103" spans="2:15" x14ac:dyDescent="0.45">
      <c r="B103" s="46" t="s">
        <v>8</v>
      </c>
      <c r="C103" s="46">
        <v>102</v>
      </c>
      <c r="D103" s="41">
        <f>'Ene 25'!F104</f>
        <v>23.41</v>
      </c>
      <c r="E103" s="41">
        <f>'Feb 25'!F104</f>
        <v>28.96</v>
      </c>
      <c r="F103" s="41">
        <f>SUM('Mar 25'!F104)</f>
        <v>22.64</v>
      </c>
      <c r="G103" s="41">
        <f>SUM('Abr 25'!F104)</f>
        <v>0</v>
      </c>
      <c r="H103" s="41">
        <f>SUM('May 25'!F104)</f>
        <v>0</v>
      </c>
      <c r="I103" s="41">
        <f>SUM('Jun 25'!F104)</f>
        <v>0</v>
      </c>
      <c r="J103" s="41">
        <f>SUM('Jul 25'!F104)</f>
        <v>0</v>
      </c>
      <c r="K103" s="41">
        <f>SUM('Ago 25'!F104)</f>
        <v>0</v>
      </c>
      <c r="L103" s="41">
        <f>SUM('Sep 25'!F104)</f>
        <v>0</v>
      </c>
      <c r="M103" s="41">
        <f>SUM('Oct 25'!F104)</f>
        <v>0</v>
      </c>
      <c r="N103" s="41">
        <f>SUM('Nov 25'!F104)</f>
        <v>0</v>
      </c>
      <c r="O103" s="41">
        <f>SUM('Dic 25'!F104)</f>
        <v>0</v>
      </c>
    </row>
    <row r="104" spans="2:15" x14ac:dyDescent="0.45">
      <c r="B104" s="46" t="s">
        <v>8</v>
      </c>
      <c r="C104" s="46">
        <v>103</v>
      </c>
      <c r="D104" s="41">
        <f>'Ene 25'!F105</f>
        <v>13.289</v>
      </c>
      <c r="E104" s="41">
        <f>'Feb 25'!F105</f>
        <v>10.342000000000001</v>
      </c>
      <c r="F104" s="41">
        <f>SUM('Mar 25'!F105)</f>
        <v>3.3010000000000002</v>
      </c>
      <c r="G104" s="41">
        <f>SUM('Abr 25'!F105)</f>
        <v>0</v>
      </c>
      <c r="H104" s="41">
        <f>SUM('May 25'!F105)</f>
        <v>0</v>
      </c>
      <c r="I104" s="41">
        <f>SUM('Jun 25'!F105)</f>
        <v>0</v>
      </c>
      <c r="J104" s="41">
        <f>SUM('Jul 25'!F105)</f>
        <v>0</v>
      </c>
      <c r="K104" s="41">
        <f>SUM('Ago 25'!F105)</f>
        <v>0</v>
      </c>
      <c r="L104" s="41">
        <f>SUM('Sep 25'!F105)</f>
        <v>0</v>
      </c>
      <c r="M104" s="41">
        <f>SUM('Oct 25'!F105)</f>
        <v>0</v>
      </c>
      <c r="N104" s="41">
        <f>SUM('Nov 25'!F105)</f>
        <v>0</v>
      </c>
      <c r="O104" s="41">
        <f>SUM('Dic 25'!F105)</f>
        <v>0</v>
      </c>
    </row>
    <row r="105" spans="2:15" x14ac:dyDescent="0.45">
      <c r="B105" s="46" t="s">
        <v>8</v>
      </c>
      <c r="C105" s="46">
        <v>104</v>
      </c>
      <c r="D105" s="41">
        <f>'Ene 25'!F106</f>
        <v>0.45700000000000002</v>
      </c>
      <c r="E105" s="41">
        <f>'Feb 25'!F106</f>
        <v>0</v>
      </c>
      <c r="F105" s="41">
        <f>SUM('Mar 25'!F106)</f>
        <v>2.4910000000000001</v>
      </c>
      <c r="G105" s="41">
        <f>SUM('Abr 25'!F106)</f>
        <v>0</v>
      </c>
      <c r="H105" s="41">
        <f>SUM('May 25'!F106)</f>
        <v>0</v>
      </c>
      <c r="I105" s="41">
        <f>SUM('Jun 25'!F106)</f>
        <v>0</v>
      </c>
      <c r="J105" s="41">
        <f>SUM('Jul 25'!F106)</f>
        <v>0</v>
      </c>
      <c r="K105" s="41">
        <f>SUM('Ago 25'!F106)</f>
        <v>0</v>
      </c>
      <c r="L105" s="41">
        <f>SUM('Sep 25'!F106)</f>
        <v>0</v>
      </c>
      <c r="M105" s="41">
        <f>SUM('Oct 25'!F106)</f>
        <v>0</v>
      </c>
      <c r="N105" s="41">
        <f>SUM('Nov 25'!F106)</f>
        <v>0</v>
      </c>
      <c r="O105" s="41">
        <f>SUM('Dic 25'!F106)</f>
        <v>0</v>
      </c>
    </row>
    <row r="106" spans="2:15" x14ac:dyDescent="0.45">
      <c r="B106" s="46" t="s">
        <v>8</v>
      </c>
      <c r="C106" s="46">
        <v>201</v>
      </c>
      <c r="D106" s="41">
        <f>'Ene 25'!F107</f>
        <v>2</v>
      </c>
      <c r="E106" s="41">
        <f>'Feb 25'!F107</f>
        <v>10</v>
      </c>
      <c r="F106" s="41">
        <f>SUM('Mar 25'!F107)</f>
        <v>8</v>
      </c>
      <c r="G106" s="41">
        <f>SUM('Abr 25'!F107)</f>
        <v>0</v>
      </c>
      <c r="H106" s="41">
        <f>SUM('May 25'!F107)</f>
        <v>0</v>
      </c>
      <c r="I106" s="41">
        <f>SUM('Jun 25'!F107)</f>
        <v>0</v>
      </c>
      <c r="J106" s="41">
        <f>SUM('Jul 25'!F107)</f>
        <v>0</v>
      </c>
      <c r="K106" s="41">
        <f>SUM('Ago 25'!F107)</f>
        <v>0</v>
      </c>
      <c r="L106" s="41">
        <f>SUM('Sep 25'!F107)</f>
        <v>0</v>
      </c>
      <c r="M106" s="41">
        <f>SUM('Oct 25'!F107)</f>
        <v>0</v>
      </c>
      <c r="N106" s="41">
        <f>SUM('Nov 25'!F107)</f>
        <v>0</v>
      </c>
      <c r="O106" s="41">
        <f>SUM('Dic 25'!F107)</f>
        <v>0</v>
      </c>
    </row>
    <row r="107" spans="2:15" x14ac:dyDescent="0.45">
      <c r="B107" s="46" t="s">
        <v>8</v>
      </c>
      <c r="C107" s="46">
        <v>202</v>
      </c>
      <c r="D107" s="41">
        <f>'Ene 25'!F108</f>
        <v>22.161000000000001</v>
      </c>
      <c r="E107" s="41">
        <f>'Feb 25'!F108</f>
        <v>22.291</v>
      </c>
      <c r="F107" s="41">
        <f>SUM('Mar 25'!F108)</f>
        <v>21.708000000000002</v>
      </c>
      <c r="G107" s="41">
        <f>SUM('Abr 25'!F108)</f>
        <v>0</v>
      </c>
      <c r="H107" s="41">
        <f>SUM('May 25'!F108)</f>
        <v>0</v>
      </c>
      <c r="I107" s="41">
        <f>SUM('Jun 25'!F108)</f>
        <v>0</v>
      </c>
      <c r="J107" s="41">
        <f>SUM('Jul 25'!F108)</f>
        <v>0</v>
      </c>
      <c r="K107" s="41">
        <f>SUM('Ago 25'!F108)</f>
        <v>0</v>
      </c>
      <c r="L107" s="41">
        <f>SUM('Sep 25'!F108)</f>
        <v>0</v>
      </c>
      <c r="M107" s="41">
        <f>SUM('Oct 25'!F108)</f>
        <v>0</v>
      </c>
      <c r="N107" s="41">
        <f>SUM('Nov 25'!F108)</f>
        <v>0</v>
      </c>
      <c r="O107" s="41">
        <f>SUM('Dic 25'!F108)</f>
        <v>0</v>
      </c>
    </row>
    <row r="108" spans="2:15" x14ac:dyDescent="0.45">
      <c r="B108" s="46" t="s">
        <v>8</v>
      </c>
      <c r="C108" s="46">
        <v>203</v>
      </c>
      <c r="D108" s="41">
        <f>'Ene 25'!F109</f>
        <v>3.9570000000000003</v>
      </c>
      <c r="E108" s="41">
        <f>'Feb 25'!F109</f>
        <v>11.249000000000001</v>
      </c>
      <c r="F108" s="41">
        <f>SUM('Mar 25'!F109)</f>
        <v>9.9689999999999994</v>
      </c>
      <c r="G108" s="41">
        <f>SUM('Abr 25'!F109)</f>
        <v>0</v>
      </c>
      <c r="H108" s="41">
        <f>SUM('May 25'!F109)</f>
        <v>0</v>
      </c>
      <c r="I108" s="41">
        <f>SUM('Jun 25'!F109)</f>
        <v>0</v>
      </c>
      <c r="J108" s="41">
        <f>SUM('Jul 25'!F109)</f>
        <v>0</v>
      </c>
      <c r="K108" s="41">
        <f>SUM('Ago 25'!F109)</f>
        <v>0</v>
      </c>
      <c r="L108" s="41">
        <f>SUM('Sep 25'!F109)</f>
        <v>0</v>
      </c>
      <c r="M108" s="41">
        <f>SUM('Oct 25'!F109)</f>
        <v>0</v>
      </c>
      <c r="N108" s="41">
        <f>SUM('Nov 25'!F109)</f>
        <v>0</v>
      </c>
      <c r="O108" s="41">
        <f>SUM('Dic 25'!F109)</f>
        <v>0</v>
      </c>
    </row>
    <row r="109" spans="2:15" x14ac:dyDescent="0.45">
      <c r="B109" s="46" t="s">
        <v>8</v>
      </c>
      <c r="C109" s="46">
        <v>204</v>
      </c>
      <c r="D109" s="41">
        <f>'Ene 25'!F110</f>
        <v>13.407999999999999</v>
      </c>
      <c r="E109" s="41">
        <f>'Feb 25'!F110</f>
        <v>23.920999999999999</v>
      </c>
      <c r="F109" s="41">
        <f>SUM('Mar 25'!F110)</f>
        <v>20.757999999999999</v>
      </c>
      <c r="G109" s="41">
        <f>SUM('Abr 25'!F110)</f>
        <v>0</v>
      </c>
      <c r="H109" s="41">
        <f>SUM('May 25'!F110)</f>
        <v>0</v>
      </c>
      <c r="I109" s="41">
        <f>SUM('Jun 25'!F110)</f>
        <v>0</v>
      </c>
      <c r="J109" s="41">
        <f>SUM('Jul 25'!F110)</f>
        <v>0</v>
      </c>
      <c r="K109" s="41">
        <f>SUM('Ago 25'!F110)</f>
        <v>0</v>
      </c>
      <c r="L109" s="41">
        <f>SUM('Sep 25'!F110)</f>
        <v>0</v>
      </c>
      <c r="M109" s="41">
        <f>SUM('Oct 25'!F110)</f>
        <v>0</v>
      </c>
      <c r="N109" s="41">
        <f>SUM('Nov 25'!F110)</f>
        <v>0</v>
      </c>
      <c r="O109" s="41">
        <f>SUM('Dic 25'!F110)</f>
        <v>0</v>
      </c>
    </row>
    <row r="110" spans="2:15" x14ac:dyDescent="0.45">
      <c r="B110" s="46" t="s">
        <v>8</v>
      </c>
      <c r="C110" s="46">
        <v>301</v>
      </c>
      <c r="D110" s="41">
        <f>'Ene 25'!F111</f>
        <v>15.25</v>
      </c>
      <c r="E110" s="41">
        <f>'Feb 25'!F111</f>
        <v>12.780000000000001</v>
      </c>
      <c r="F110" s="41">
        <f>SUM('Mar 25'!F111)</f>
        <v>10.68</v>
      </c>
      <c r="G110" s="41">
        <f>SUM('Abr 25'!F111)</f>
        <v>0</v>
      </c>
      <c r="H110" s="41">
        <f>SUM('May 25'!F111)</f>
        <v>0</v>
      </c>
      <c r="I110" s="41">
        <f>SUM('Jun 25'!F111)</f>
        <v>0</v>
      </c>
      <c r="J110" s="41">
        <f>SUM('Jul 25'!F111)</f>
        <v>0</v>
      </c>
      <c r="K110" s="41">
        <f>SUM('Ago 25'!F111)</f>
        <v>0</v>
      </c>
      <c r="L110" s="41">
        <f>SUM('Sep 25'!F111)</f>
        <v>0</v>
      </c>
      <c r="M110" s="41">
        <f>SUM('Oct 25'!F111)</f>
        <v>0</v>
      </c>
      <c r="N110" s="41">
        <f>SUM('Nov 25'!F111)</f>
        <v>0</v>
      </c>
      <c r="O110" s="41">
        <f>SUM('Dic 25'!F111)</f>
        <v>0</v>
      </c>
    </row>
    <row r="111" spans="2:15" x14ac:dyDescent="0.45">
      <c r="B111" s="46" t="s">
        <v>8</v>
      </c>
      <c r="C111" s="46">
        <v>302</v>
      </c>
      <c r="D111" s="41">
        <f>'Ene 25'!F112</f>
        <v>11.602</v>
      </c>
      <c r="E111" s="41">
        <f>'Feb 25'!F112</f>
        <v>9.6910000000000007</v>
      </c>
      <c r="F111" s="41">
        <f>SUM('Mar 25'!F112)</f>
        <v>7.9080000000000004</v>
      </c>
      <c r="G111" s="41">
        <f>SUM('Abr 25'!F112)</f>
        <v>0</v>
      </c>
      <c r="H111" s="41">
        <f>SUM('May 25'!F112)</f>
        <v>0</v>
      </c>
      <c r="I111" s="41">
        <f>SUM('Jun 25'!F112)</f>
        <v>0</v>
      </c>
      <c r="J111" s="41">
        <f>SUM('Jul 25'!F112)</f>
        <v>0</v>
      </c>
      <c r="K111" s="41">
        <f>SUM('Ago 25'!F112)</f>
        <v>0</v>
      </c>
      <c r="L111" s="41">
        <f>SUM('Sep 25'!F112)</f>
        <v>0</v>
      </c>
      <c r="M111" s="41">
        <f>SUM('Oct 25'!F112)</f>
        <v>0</v>
      </c>
      <c r="N111" s="41">
        <f>SUM('Nov 25'!F112)</f>
        <v>0</v>
      </c>
      <c r="O111" s="41">
        <f>SUM('Dic 25'!F112)</f>
        <v>0</v>
      </c>
    </row>
    <row r="112" spans="2:15" x14ac:dyDescent="0.45">
      <c r="B112" s="46" t="s">
        <v>8</v>
      </c>
      <c r="C112" s="46">
        <v>303</v>
      </c>
      <c r="D112" s="41">
        <f>'Ene 25'!F113</f>
        <v>25.632000000000001</v>
      </c>
      <c r="E112" s="41">
        <f>'Feb 25'!F113</f>
        <v>26.922000000000001</v>
      </c>
      <c r="F112" s="41">
        <f>SUM('Mar 25'!F113)</f>
        <v>27.062999999999999</v>
      </c>
      <c r="G112" s="41">
        <f>SUM('Abr 25'!F113)</f>
        <v>0</v>
      </c>
      <c r="H112" s="41">
        <f>SUM('May 25'!F113)</f>
        <v>0</v>
      </c>
      <c r="I112" s="41">
        <f>SUM('Jun 25'!F113)</f>
        <v>0</v>
      </c>
      <c r="J112" s="41">
        <f>SUM('Jul 25'!F113)</f>
        <v>0</v>
      </c>
      <c r="K112" s="41">
        <f>SUM('Ago 25'!F113)</f>
        <v>0</v>
      </c>
      <c r="L112" s="41">
        <f>SUM('Sep 25'!F113)</f>
        <v>0</v>
      </c>
      <c r="M112" s="41">
        <f>SUM('Oct 25'!F113)</f>
        <v>0</v>
      </c>
      <c r="N112" s="41">
        <f>SUM('Nov 25'!F113)</f>
        <v>0</v>
      </c>
      <c r="O112" s="41">
        <f>SUM('Dic 25'!F113)</f>
        <v>0</v>
      </c>
    </row>
    <row r="113" spans="2:15" x14ac:dyDescent="0.45">
      <c r="B113" s="46" t="s">
        <v>8</v>
      </c>
      <c r="C113" s="46">
        <v>304</v>
      </c>
      <c r="D113" s="41">
        <f>'Ene 25'!F114</f>
        <v>11.592000000000001</v>
      </c>
      <c r="E113" s="41">
        <f>'Feb 25'!F114</f>
        <v>11.835000000000001</v>
      </c>
      <c r="F113" s="41">
        <f>SUM('Mar 25'!F114)</f>
        <v>13.248000000000001</v>
      </c>
      <c r="G113" s="41">
        <f>SUM('Abr 25'!F114)</f>
        <v>0</v>
      </c>
      <c r="H113" s="41">
        <f>SUM('May 25'!F114)</f>
        <v>0</v>
      </c>
      <c r="I113" s="41">
        <f>SUM('Jun 25'!F114)</f>
        <v>0</v>
      </c>
      <c r="J113" s="41">
        <f>SUM('Jul 25'!F114)</f>
        <v>0</v>
      </c>
      <c r="K113" s="41">
        <f>SUM('Ago 25'!F114)</f>
        <v>0</v>
      </c>
      <c r="L113" s="41">
        <f>SUM('Sep 25'!F114)</f>
        <v>0</v>
      </c>
      <c r="M113" s="41">
        <f>SUM('Oct 25'!F114)</f>
        <v>0</v>
      </c>
      <c r="N113" s="41">
        <f>SUM('Nov 25'!F114)</f>
        <v>0</v>
      </c>
      <c r="O113" s="41">
        <f>SUM('Dic 25'!F114)</f>
        <v>0</v>
      </c>
    </row>
    <row r="114" spans="2:15" x14ac:dyDescent="0.45">
      <c r="B114" s="46" t="s">
        <v>8</v>
      </c>
      <c r="C114" s="46">
        <v>401</v>
      </c>
      <c r="D114" s="41">
        <f>'Ene 25'!F115</f>
        <v>14.200000000000001</v>
      </c>
      <c r="E114" s="41">
        <f>'Feb 25'!F115</f>
        <v>13.056000000000001</v>
      </c>
      <c r="F114" s="41">
        <f>SUM('Mar 25'!F115)</f>
        <v>13.012</v>
      </c>
      <c r="G114" s="41">
        <f>SUM('Abr 25'!F115)</f>
        <v>0</v>
      </c>
      <c r="H114" s="41">
        <f>SUM('May 25'!F115)</f>
        <v>0</v>
      </c>
      <c r="I114" s="41">
        <f>SUM('Jun 25'!F115)</f>
        <v>0</v>
      </c>
      <c r="J114" s="41">
        <f>SUM('Jul 25'!F115)</f>
        <v>0</v>
      </c>
      <c r="K114" s="41">
        <f>SUM('Ago 25'!F115)</f>
        <v>0</v>
      </c>
      <c r="L114" s="41">
        <f>SUM('Sep 25'!F115)</f>
        <v>0</v>
      </c>
      <c r="M114" s="41">
        <f>SUM('Oct 25'!F115)</f>
        <v>0</v>
      </c>
      <c r="N114" s="41">
        <f>SUM('Nov 25'!F115)</f>
        <v>0</v>
      </c>
      <c r="O114" s="41">
        <f>SUM('Dic 25'!F115)</f>
        <v>0</v>
      </c>
    </row>
    <row r="115" spans="2:15" x14ac:dyDescent="0.45">
      <c r="B115" s="46" t="s">
        <v>8</v>
      </c>
      <c r="C115" s="46">
        <v>402</v>
      </c>
      <c r="D115" s="41">
        <f>'Ene 25'!F116</f>
        <v>2.222</v>
      </c>
      <c r="E115" s="41">
        <f>'Feb 25'!F116</f>
        <v>0.505</v>
      </c>
      <c r="F115" s="41">
        <f>SUM('Mar 25'!F116)</f>
        <v>1.0680000000000001</v>
      </c>
      <c r="G115" s="41">
        <f>SUM('Abr 25'!F116)</f>
        <v>0</v>
      </c>
      <c r="H115" s="41">
        <f>SUM('May 25'!F116)</f>
        <v>0</v>
      </c>
      <c r="I115" s="41">
        <f>SUM('Jun 25'!F116)</f>
        <v>0</v>
      </c>
      <c r="J115" s="41">
        <f>SUM('Jul 25'!F116)</f>
        <v>0</v>
      </c>
      <c r="K115" s="41">
        <f>SUM('Ago 25'!F116)</f>
        <v>0</v>
      </c>
      <c r="L115" s="41">
        <f>SUM('Sep 25'!F116)</f>
        <v>0</v>
      </c>
      <c r="M115" s="41">
        <f>SUM('Oct 25'!F116)</f>
        <v>0</v>
      </c>
      <c r="N115" s="41">
        <f>SUM('Nov 25'!F116)</f>
        <v>0</v>
      </c>
      <c r="O115" s="41">
        <f>SUM('Dic 25'!F116)</f>
        <v>0</v>
      </c>
    </row>
    <row r="116" spans="2:15" x14ac:dyDescent="0.45">
      <c r="B116" s="46" t="s">
        <v>8</v>
      </c>
      <c r="C116" s="46">
        <v>403</v>
      </c>
      <c r="D116" s="41">
        <f>'Ene 25'!F117</f>
        <v>1.6930000000000001</v>
      </c>
      <c r="E116" s="41">
        <f>'Feb 25'!F117</f>
        <v>0.93700000000000006</v>
      </c>
      <c r="F116" s="41">
        <f>SUM('Mar 25'!F117)</f>
        <v>3.1880000000000002</v>
      </c>
      <c r="G116" s="41">
        <f>SUM('Abr 25'!F117)</f>
        <v>0</v>
      </c>
      <c r="H116" s="41">
        <f>SUM('May 25'!F117)</f>
        <v>0</v>
      </c>
      <c r="I116" s="41">
        <f>SUM('Jun 25'!F117)</f>
        <v>0</v>
      </c>
      <c r="J116" s="41">
        <f>SUM('Jul 25'!F117)</f>
        <v>0</v>
      </c>
      <c r="K116" s="41">
        <f>SUM('Ago 25'!F117)</f>
        <v>0</v>
      </c>
      <c r="L116" s="41">
        <f>SUM('Sep 25'!F117)</f>
        <v>0</v>
      </c>
      <c r="M116" s="41">
        <f>SUM('Oct 25'!F117)</f>
        <v>0</v>
      </c>
      <c r="N116" s="41">
        <f>SUM('Nov 25'!F117)</f>
        <v>0</v>
      </c>
      <c r="O116" s="41">
        <f>SUM('Dic 25'!F117)</f>
        <v>0</v>
      </c>
    </row>
    <row r="117" spans="2:15" x14ac:dyDescent="0.45">
      <c r="B117" s="46" t="s">
        <v>8</v>
      </c>
      <c r="C117" s="46">
        <v>404</v>
      </c>
      <c r="D117" s="41">
        <f>'Ene 25'!F118</f>
        <v>5.3959999999999999</v>
      </c>
      <c r="E117" s="41">
        <f>'Feb 25'!F118</f>
        <v>1.2889999999999999</v>
      </c>
      <c r="F117" s="41">
        <f>SUM('Mar 25'!F118)</f>
        <v>12.093999999999999</v>
      </c>
      <c r="G117" s="41">
        <f>SUM('Abr 25'!F118)</f>
        <v>0</v>
      </c>
      <c r="H117" s="41">
        <f>SUM('May 25'!F118)</f>
        <v>0</v>
      </c>
      <c r="I117" s="41">
        <f>SUM('Jun 25'!F118)</f>
        <v>0</v>
      </c>
      <c r="J117" s="41">
        <f>SUM('Jul 25'!F118)</f>
        <v>0</v>
      </c>
      <c r="K117" s="41">
        <f>SUM('Ago 25'!F118)</f>
        <v>0</v>
      </c>
      <c r="L117" s="41">
        <f>SUM('Sep 25'!F118)</f>
        <v>0</v>
      </c>
      <c r="M117" s="41">
        <f>SUM('Oct 25'!F118)</f>
        <v>0</v>
      </c>
      <c r="N117" s="41">
        <f>SUM('Nov 25'!F118)</f>
        <v>0</v>
      </c>
      <c r="O117" s="41">
        <f>SUM('Dic 25'!F118)</f>
        <v>0</v>
      </c>
    </row>
    <row r="118" spans="2:15" x14ac:dyDescent="0.45">
      <c r="B118" s="46" t="s">
        <v>8</v>
      </c>
      <c r="C118" s="46">
        <v>501</v>
      </c>
      <c r="D118" s="41">
        <f>'Ene 25'!F119</f>
        <v>18.902000000000001</v>
      </c>
      <c r="E118" s="41">
        <f>'Feb 25'!F119</f>
        <v>18.789000000000001</v>
      </c>
      <c r="F118" s="41">
        <f>SUM('Mar 25'!F119)</f>
        <v>15.152000000000001</v>
      </c>
      <c r="G118" s="41">
        <f>SUM('Abr 25'!F119)</f>
        <v>0</v>
      </c>
      <c r="H118" s="41">
        <f>SUM('May 25'!F119)</f>
        <v>0</v>
      </c>
      <c r="I118" s="41">
        <f>SUM('Jun 25'!F119)</f>
        <v>0</v>
      </c>
      <c r="J118" s="41">
        <f>SUM('Jul 25'!F119)</f>
        <v>0</v>
      </c>
      <c r="K118" s="41">
        <f>SUM('Ago 25'!F119)</f>
        <v>0</v>
      </c>
      <c r="L118" s="41">
        <f>SUM('Sep 25'!F119)</f>
        <v>0</v>
      </c>
      <c r="M118" s="41">
        <f>SUM('Oct 25'!F119)</f>
        <v>0</v>
      </c>
      <c r="N118" s="41">
        <f>SUM('Nov 25'!F119)</f>
        <v>0</v>
      </c>
      <c r="O118" s="41">
        <f>SUM('Dic 25'!F119)</f>
        <v>0</v>
      </c>
    </row>
    <row r="119" spans="2:15" x14ac:dyDescent="0.45">
      <c r="B119" s="46" t="s">
        <v>8</v>
      </c>
      <c r="C119" s="46">
        <v>502</v>
      </c>
      <c r="D119" s="41">
        <f>'Ene 25'!F120</f>
        <v>42.286999999999999</v>
      </c>
      <c r="E119" s="41">
        <f>'Feb 25'!F120</f>
        <v>38.343000000000004</v>
      </c>
      <c r="F119" s="41">
        <f>SUM('Mar 25'!F120)</f>
        <v>41.346000000000004</v>
      </c>
      <c r="G119" s="41">
        <f>SUM('Abr 25'!F120)</f>
        <v>0</v>
      </c>
      <c r="H119" s="41">
        <f>SUM('May 25'!F120)</f>
        <v>0</v>
      </c>
      <c r="I119" s="41">
        <f>SUM('Jun 25'!F120)</f>
        <v>0</v>
      </c>
      <c r="J119" s="41">
        <f>SUM('Jul 25'!F120)</f>
        <v>0</v>
      </c>
      <c r="K119" s="41">
        <f>SUM('Ago 25'!F120)</f>
        <v>0</v>
      </c>
      <c r="L119" s="41">
        <f>SUM('Sep 25'!F120)</f>
        <v>0</v>
      </c>
      <c r="M119" s="41">
        <f>SUM('Oct 25'!F120)</f>
        <v>0</v>
      </c>
      <c r="N119" s="41">
        <f>SUM('Nov 25'!F120)</f>
        <v>0</v>
      </c>
      <c r="O119" s="41">
        <f>SUM('Dic 25'!F120)</f>
        <v>0</v>
      </c>
    </row>
    <row r="120" spans="2:15" x14ac:dyDescent="0.45">
      <c r="B120" s="46" t="s">
        <v>8</v>
      </c>
      <c r="C120" s="46">
        <v>503</v>
      </c>
      <c r="D120" s="41">
        <f>'Ene 25'!F121</f>
        <v>12.792</v>
      </c>
      <c r="E120" s="41">
        <f>'Feb 25'!F121</f>
        <v>15.721</v>
      </c>
      <c r="F120" s="41">
        <f>SUM('Mar 25'!F121)</f>
        <v>14.769</v>
      </c>
      <c r="G120" s="41">
        <f>SUM('Abr 25'!F121)</f>
        <v>0</v>
      </c>
      <c r="H120" s="41">
        <f>SUM('May 25'!F121)</f>
        <v>0</v>
      </c>
      <c r="I120" s="41">
        <f>SUM('Jun 25'!F121)</f>
        <v>0</v>
      </c>
      <c r="J120" s="41">
        <f>SUM('Jul 25'!F121)</f>
        <v>0</v>
      </c>
      <c r="K120" s="41">
        <f>SUM('Ago 25'!F121)</f>
        <v>0</v>
      </c>
      <c r="L120" s="41">
        <f>SUM('Sep 25'!F121)</f>
        <v>0</v>
      </c>
      <c r="M120" s="41">
        <f>SUM('Oct 25'!F121)</f>
        <v>0</v>
      </c>
      <c r="N120" s="41">
        <f>SUM('Nov 25'!F121)</f>
        <v>0</v>
      </c>
      <c r="O120" s="41">
        <f>SUM('Dic 25'!F121)</f>
        <v>0</v>
      </c>
    </row>
    <row r="121" spans="2:15" x14ac:dyDescent="0.45">
      <c r="B121" s="46" t="s">
        <v>8</v>
      </c>
      <c r="C121" s="46">
        <v>504</v>
      </c>
      <c r="D121" s="41">
        <f>'Ene 25'!F122</f>
        <v>33.063000000000002</v>
      </c>
      <c r="E121" s="41">
        <f>'Feb 25'!F122</f>
        <v>41.003</v>
      </c>
      <c r="F121" s="41">
        <f>SUM('Mar 25'!F122)</f>
        <v>32.487000000000002</v>
      </c>
      <c r="G121" s="41">
        <f>SUM('Abr 25'!F122)</f>
        <v>0</v>
      </c>
      <c r="H121" s="41">
        <f>SUM('May 25'!F122)</f>
        <v>0</v>
      </c>
      <c r="I121" s="41">
        <f>SUM('Jun 25'!F122)</f>
        <v>0</v>
      </c>
      <c r="J121" s="41">
        <f>SUM('Jul 25'!F122)</f>
        <v>0</v>
      </c>
      <c r="K121" s="41">
        <f>SUM('Ago 25'!F122)</f>
        <v>0</v>
      </c>
      <c r="L121" s="41">
        <f>SUM('Sep 25'!F122)</f>
        <v>0</v>
      </c>
      <c r="M121" s="41">
        <f>SUM('Oct 25'!F122)</f>
        <v>0</v>
      </c>
      <c r="N121" s="41">
        <f>SUM('Nov 25'!F122)</f>
        <v>0</v>
      </c>
      <c r="O121" s="41">
        <f>SUM('Dic 25'!F122)</f>
        <v>0</v>
      </c>
    </row>
    <row r="122" spans="2:15" x14ac:dyDescent="0.45">
      <c r="B122" s="46" t="s">
        <v>9</v>
      </c>
      <c r="C122" s="46">
        <v>101</v>
      </c>
      <c r="D122" s="41">
        <f>'Ene 25'!F123</f>
        <v>14.416</v>
      </c>
      <c r="E122" s="41">
        <f>'Feb 25'!F123</f>
        <v>11.998000000000001</v>
      </c>
      <c r="F122" s="41">
        <f>SUM('Mar 25'!F123)</f>
        <v>16.63</v>
      </c>
      <c r="G122" s="41">
        <f>SUM('Abr 25'!F123)</f>
        <v>0</v>
      </c>
      <c r="H122" s="41">
        <f>SUM('May 25'!F123)</f>
        <v>0</v>
      </c>
      <c r="I122" s="41">
        <f>SUM('Jun 25'!F123)</f>
        <v>0</v>
      </c>
      <c r="J122" s="41">
        <f>SUM('Jul 25'!F123)</f>
        <v>0</v>
      </c>
      <c r="K122" s="41">
        <f>SUM('Ago 25'!F123)</f>
        <v>0</v>
      </c>
      <c r="L122" s="41">
        <f>SUM('Sep 25'!F123)</f>
        <v>0</v>
      </c>
      <c r="M122" s="41">
        <f>SUM('Oct 25'!F123)</f>
        <v>0</v>
      </c>
      <c r="N122" s="41">
        <f>SUM('Nov 25'!F123)</f>
        <v>0</v>
      </c>
      <c r="O122" s="41">
        <f>SUM('Dic 25'!F123)</f>
        <v>0</v>
      </c>
    </row>
    <row r="123" spans="2:15" x14ac:dyDescent="0.45">
      <c r="B123" s="46" t="s">
        <v>9</v>
      </c>
      <c r="C123" s="46">
        <v>102</v>
      </c>
      <c r="D123" s="41">
        <f>'Ene 25'!F124</f>
        <v>3.33</v>
      </c>
      <c r="E123" s="41">
        <f>'Feb 25'!F124</f>
        <v>2.11</v>
      </c>
      <c r="F123" s="41">
        <f>SUM('Mar 25'!F124)</f>
        <v>2.15</v>
      </c>
      <c r="G123" s="41">
        <f>SUM('Abr 25'!F124)</f>
        <v>0</v>
      </c>
      <c r="H123" s="41">
        <f>SUM('May 25'!F124)</f>
        <v>0</v>
      </c>
      <c r="I123" s="41">
        <f>SUM('Jun 25'!F124)</f>
        <v>0</v>
      </c>
      <c r="J123" s="41">
        <f>SUM('Jul 25'!F124)</f>
        <v>0</v>
      </c>
      <c r="K123" s="41">
        <f>SUM('Ago 25'!F124)</f>
        <v>0</v>
      </c>
      <c r="L123" s="41">
        <f>SUM('Sep 25'!F124)</f>
        <v>0</v>
      </c>
      <c r="M123" s="41">
        <f>SUM('Oct 25'!F124)</f>
        <v>0</v>
      </c>
      <c r="N123" s="41">
        <f>SUM('Nov 25'!F124)</f>
        <v>0</v>
      </c>
      <c r="O123" s="41">
        <f>SUM('Dic 25'!F124)</f>
        <v>0</v>
      </c>
    </row>
    <row r="124" spans="2:15" x14ac:dyDescent="0.45">
      <c r="B124" s="46" t="s">
        <v>9</v>
      </c>
      <c r="C124" s="46">
        <v>103</v>
      </c>
      <c r="D124" s="41">
        <f>'Ene 25'!F125</f>
        <v>13.441000000000001</v>
      </c>
      <c r="E124" s="41">
        <f>'Feb 25'!F125</f>
        <v>17.161000000000001</v>
      </c>
      <c r="F124" s="41">
        <f>SUM('Mar 25'!F125)</f>
        <v>43.572000000000003</v>
      </c>
      <c r="G124" s="41">
        <f>SUM('Abr 25'!F125)</f>
        <v>0</v>
      </c>
      <c r="H124" s="41">
        <f>SUM('May 25'!F125)</f>
        <v>0</v>
      </c>
      <c r="I124" s="41">
        <f>SUM('Jun 25'!F125)</f>
        <v>0</v>
      </c>
      <c r="J124" s="41">
        <f>SUM('Jul 25'!F125)</f>
        <v>0</v>
      </c>
      <c r="K124" s="41">
        <f>SUM('Ago 25'!F125)</f>
        <v>0</v>
      </c>
      <c r="L124" s="41">
        <f>SUM('Sep 25'!F125)</f>
        <v>0</v>
      </c>
      <c r="M124" s="41">
        <f>SUM('Oct 25'!F125)</f>
        <v>0</v>
      </c>
      <c r="N124" s="41">
        <f>SUM('Nov 25'!F125)</f>
        <v>0</v>
      </c>
      <c r="O124" s="41">
        <f>SUM('Dic 25'!F125)</f>
        <v>0</v>
      </c>
    </row>
    <row r="125" spans="2:15" x14ac:dyDescent="0.45">
      <c r="B125" s="46" t="s">
        <v>9</v>
      </c>
      <c r="C125" s="46">
        <v>104</v>
      </c>
      <c r="D125" s="41">
        <f>'Ene 25'!F126</f>
        <v>0</v>
      </c>
      <c r="E125" s="41">
        <f>'Feb 25'!F126</f>
        <v>7.2999999999999995E-2</v>
      </c>
      <c r="F125" s="41">
        <f>SUM('Mar 25'!F126)</f>
        <v>1.0999999999999999E-2</v>
      </c>
      <c r="G125" s="41">
        <f>SUM('Abr 25'!F126)</f>
        <v>0</v>
      </c>
      <c r="H125" s="41">
        <f>SUM('May 25'!F126)</f>
        <v>0</v>
      </c>
      <c r="I125" s="41">
        <f>SUM('Jun 25'!F126)</f>
        <v>0</v>
      </c>
      <c r="J125" s="41">
        <f>SUM('Jul 25'!F126)</f>
        <v>0</v>
      </c>
      <c r="K125" s="41">
        <f>SUM('Ago 25'!F126)</f>
        <v>0</v>
      </c>
      <c r="L125" s="41">
        <f>SUM('Sep 25'!F126)</f>
        <v>0</v>
      </c>
      <c r="M125" s="41">
        <f>SUM('Oct 25'!F126)</f>
        <v>0</v>
      </c>
      <c r="N125" s="41">
        <f>SUM('Nov 25'!F126)</f>
        <v>0</v>
      </c>
      <c r="O125" s="41">
        <f>SUM('Dic 25'!F126)</f>
        <v>0</v>
      </c>
    </row>
    <row r="126" spans="2:15" x14ac:dyDescent="0.45">
      <c r="B126" s="46" t="s">
        <v>9</v>
      </c>
      <c r="C126" s="46">
        <v>201</v>
      </c>
      <c r="D126" s="41">
        <f>'Ene 25'!F127</f>
        <v>12.582000000000001</v>
      </c>
      <c r="E126" s="41">
        <f>'Feb 25'!F127</f>
        <v>11.611000000000001</v>
      </c>
      <c r="F126" s="41">
        <f>SUM('Mar 25'!F127)</f>
        <v>11.468999999999999</v>
      </c>
      <c r="G126" s="41">
        <f>SUM('Abr 25'!F127)</f>
        <v>0</v>
      </c>
      <c r="H126" s="41">
        <f>SUM('May 25'!F127)</f>
        <v>0</v>
      </c>
      <c r="I126" s="41">
        <f>SUM('Jun 25'!F127)</f>
        <v>0</v>
      </c>
      <c r="J126" s="41">
        <f>SUM('Jul 25'!F127)</f>
        <v>0</v>
      </c>
      <c r="K126" s="41">
        <f>SUM('Ago 25'!F127)</f>
        <v>0</v>
      </c>
      <c r="L126" s="41">
        <f>SUM('Sep 25'!F127)</f>
        <v>0</v>
      </c>
      <c r="M126" s="41">
        <f>SUM('Oct 25'!F127)</f>
        <v>0</v>
      </c>
      <c r="N126" s="41">
        <f>SUM('Nov 25'!F127)</f>
        <v>0</v>
      </c>
      <c r="O126" s="41">
        <f>SUM('Dic 25'!F127)</f>
        <v>0</v>
      </c>
    </row>
    <row r="127" spans="2:15" x14ac:dyDescent="0.45">
      <c r="B127" s="46" t="s">
        <v>9</v>
      </c>
      <c r="C127" s="46">
        <v>202</v>
      </c>
      <c r="D127" s="41">
        <f>'Ene 25'!F128</f>
        <v>12.528</v>
      </c>
      <c r="E127" s="41">
        <f>'Feb 25'!F128</f>
        <v>10.979000000000001</v>
      </c>
      <c r="F127" s="41">
        <f>SUM('Mar 25'!F128)</f>
        <v>13.697000000000001</v>
      </c>
      <c r="G127" s="41">
        <f>SUM('Abr 25'!F128)</f>
        <v>0</v>
      </c>
      <c r="H127" s="41">
        <f>SUM('May 25'!F128)</f>
        <v>0</v>
      </c>
      <c r="I127" s="41">
        <f>SUM('Jun 25'!F128)</f>
        <v>0</v>
      </c>
      <c r="J127" s="41">
        <f>SUM('Jul 25'!F128)</f>
        <v>0</v>
      </c>
      <c r="K127" s="41">
        <f>SUM('Ago 25'!F128)</f>
        <v>0</v>
      </c>
      <c r="L127" s="41">
        <f>SUM('Sep 25'!F128)</f>
        <v>0</v>
      </c>
      <c r="M127" s="41">
        <f>SUM('Oct 25'!F128)</f>
        <v>0</v>
      </c>
      <c r="N127" s="41">
        <f>SUM('Nov 25'!F128)</f>
        <v>0</v>
      </c>
      <c r="O127" s="41">
        <f>SUM('Dic 25'!F128)</f>
        <v>0</v>
      </c>
    </row>
    <row r="128" spans="2:15" x14ac:dyDescent="0.45">
      <c r="B128" s="46" t="s">
        <v>9</v>
      </c>
      <c r="C128" s="46">
        <v>203</v>
      </c>
      <c r="D128" s="41">
        <f>'Ene 25'!F129</f>
        <v>17.305</v>
      </c>
      <c r="E128" s="41">
        <f>'Feb 25'!F129</f>
        <v>2.3359999999999999</v>
      </c>
      <c r="F128" s="41">
        <f>SUM('Mar 25'!F129)</f>
        <v>0</v>
      </c>
      <c r="G128" s="41">
        <f>SUM('Abr 25'!F129)</f>
        <v>0</v>
      </c>
      <c r="H128" s="41">
        <f>SUM('May 25'!F129)</f>
        <v>0</v>
      </c>
      <c r="I128" s="41">
        <f>SUM('Jun 25'!F129)</f>
        <v>0</v>
      </c>
      <c r="J128" s="41">
        <f>SUM('Jul 25'!F129)</f>
        <v>0</v>
      </c>
      <c r="K128" s="41">
        <f>SUM('Ago 25'!F129)</f>
        <v>0</v>
      </c>
      <c r="L128" s="41">
        <f>SUM('Sep 25'!F129)</f>
        <v>0</v>
      </c>
      <c r="M128" s="41">
        <f>SUM('Oct 25'!F129)</f>
        <v>0</v>
      </c>
      <c r="N128" s="41">
        <f>SUM('Nov 25'!F129)</f>
        <v>0</v>
      </c>
      <c r="O128" s="41">
        <f>SUM('Dic 25'!F129)</f>
        <v>0</v>
      </c>
    </row>
    <row r="129" spans="2:21" x14ac:dyDescent="0.45">
      <c r="B129" s="46" t="s">
        <v>9</v>
      </c>
      <c r="C129" s="46">
        <v>204</v>
      </c>
      <c r="D129" s="41">
        <f>'Ene 25'!F130</f>
        <v>8.0180000000000007</v>
      </c>
      <c r="E129" s="41">
        <f>'Feb 25'!F130</f>
        <v>8.7319999999999993</v>
      </c>
      <c r="F129" s="41">
        <f>SUM('Mar 25'!F130)</f>
        <v>6.9050000000000002</v>
      </c>
      <c r="G129" s="41">
        <f>SUM('Abr 25'!F130)</f>
        <v>0</v>
      </c>
      <c r="H129" s="41">
        <f>SUM('May 25'!F130)</f>
        <v>0</v>
      </c>
      <c r="I129" s="41">
        <f>SUM('Jun 25'!F130)</f>
        <v>0</v>
      </c>
      <c r="J129" s="41">
        <f>SUM('Jul 25'!F130)</f>
        <v>0</v>
      </c>
      <c r="K129" s="41">
        <f>SUM('Ago 25'!F130)</f>
        <v>0</v>
      </c>
      <c r="L129" s="41">
        <f>SUM('Sep 25'!F130)</f>
        <v>0</v>
      </c>
      <c r="M129" s="41">
        <f>SUM('Oct 25'!F130)</f>
        <v>0</v>
      </c>
      <c r="N129" s="41">
        <f>SUM('Nov 25'!F130)</f>
        <v>0</v>
      </c>
      <c r="O129" s="41">
        <f>SUM('Dic 25'!F130)</f>
        <v>0</v>
      </c>
    </row>
    <row r="130" spans="2:21" x14ac:dyDescent="0.45">
      <c r="B130" s="46" t="s">
        <v>9</v>
      </c>
      <c r="C130" s="46">
        <v>301</v>
      </c>
      <c r="D130" s="41">
        <f>'Ene 25'!F131</f>
        <v>24.513000000000002</v>
      </c>
      <c r="E130" s="41">
        <f>'Feb 25'!F131</f>
        <v>20.625</v>
      </c>
      <c r="F130" s="41">
        <f>SUM('Mar 25'!F131)</f>
        <v>17.849</v>
      </c>
      <c r="G130" s="41">
        <f>SUM('Abr 25'!F131)</f>
        <v>0</v>
      </c>
      <c r="H130" s="41">
        <f>SUM('May 25'!F131)</f>
        <v>0</v>
      </c>
      <c r="I130" s="41">
        <f>SUM('Jun 25'!F131)</f>
        <v>0</v>
      </c>
      <c r="J130" s="41">
        <f>SUM('Jul 25'!F131)</f>
        <v>0</v>
      </c>
      <c r="K130" s="41">
        <f>SUM('Ago 25'!F131)</f>
        <v>0</v>
      </c>
      <c r="L130" s="41">
        <f>SUM('Sep 25'!F131)</f>
        <v>0</v>
      </c>
      <c r="M130" s="41">
        <f>SUM('Oct 25'!F131)</f>
        <v>0</v>
      </c>
      <c r="N130" s="41">
        <f>SUM('Nov 25'!F131)</f>
        <v>0</v>
      </c>
      <c r="O130" s="41">
        <f>SUM('Dic 25'!F131)</f>
        <v>0</v>
      </c>
    </row>
    <row r="131" spans="2:21" x14ac:dyDescent="0.45">
      <c r="B131" s="46" t="s">
        <v>9</v>
      </c>
      <c r="C131" s="46">
        <v>302</v>
      </c>
      <c r="D131" s="41">
        <f>'Ene 25'!F132</f>
        <v>5.0339999999999998</v>
      </c>
      <c r="E131" s="41">
        <f>'Feb 25'!F132</f>
        <v>7.8870000000000005</v>
      </c>
      <c r="F131" s="41">
        <f>SUM('Mar 25'!F132)</f>
        <v>3.6950000000000003</v>
      </c>
      <c r="G131" s="41">
        <f>SUM('Abr 25'!F132)</f>
        <v>0</v>
      </c>
      <c r="H131" s="41">
        <f>SUM('May 25'!F132)</f>
        <v>0</v>
      </c>
      <c r="I131" s="41">
        <f>SUM('Jun 25'!F132)</f>
        <v>0</v>
      </c>
      <c r="J131" s="41">
        <f>SUM('Jul 25'!F132)</f>
        <v>0</v>
      </c>
      <c r="K131" s="41">
        <f>SUM('Ago 25'!F132)</f>
        <v>0</v>
      </c>
      <c r="L131" s="41">
        <f>SUM('Sep 25'!F132)</f>
        <v>0</v>
      </c>
      <c r="M131" s="41">
        <f>SUM('Oct 25'!F132)</f>
        <v>0</v>
      </c>
      <c r="N131" s="41">
        <f>SUM('Nov 25'!F132)</f>
        <v>0</v>
      </c>
      <c r="O131" s="41">
        <f>SUM('Dic 25'!F132)</f>
        <v>0</v>
      </c>
    </row>
    <row r="132" spans="2:21" x14ac:dyDescent="0.45">
      <c r="B132" s="46" t="s">
        <v>9</v>
      </c>
      <c r="C132" s="46">
        <v>303</v>
      </c>
      <c r="D132" s="41">
        <f>'Ene 25'!F133</f>
        <v>10.857000000000001</v>
      </c>
      <c r="E132" s="41">
        <f>'Feb 25'!F133</f>
        <v>14.496</v>
      </c>
      <c r="F132" s="41">
        <f>SUM('Mar 25'!F133)</f>
        <v>17.603000000000002</v>
      </c>
      <c r="G132" s="41">
        <f>SUM('Abr 25'!F133)</f>
        <v>0</v>
      </c>
      <c r="H132" s="41">
        <f>SUM('May 25'!F133)</f>
        <v>0</v>
      </c>
      <c r="I132" s="41">
        <f>SUM('Jun 25'!F133)</f>
        <v>0</v>
      </c>
      <c r="J132" s="41">
        <f>SUM('Jul 25'!F133)</f>
        <v>0</v>
      </c>
      <c r="K132" s="41">
        <f>SUM('Ago 25'!F133)</f>
        <v>0</v>
      </c>
      <c r="L132" s="41">
        <f>SUM('Sep 25'!F133)</f>
        <v>0</v>
      </c>
      <c r="M132" s="41">
        <f>SUM('Oct 25'!F133)</f>
        <v>0</v>
      </c>
      <c r="N132" s="41">
        <f>SUM('Nov 25'!F133)</f>
        <v>0</v>
      </c>
      <c r="O132" s="41">
        <f>SUM('Dic 25'!F133)</f>
        <v>0</v>
      </c>
    </row>
    <row r="133" spans="2:21" x14ac:dyDescent="0.45">
      <c r="B133" s="46" t="s">
        <v>9</v>
      </c>
      <c r="C133" s="46">
        <v>304</v>
      </c>
      <c r="D133" s="41">
        <f>'Ene 25'!F134</f>
        <v>16.282</v>
      </c>
      <c r="E133" s="41">
        <f>'Feb 25'!F134</f>
        <v>14.789</v>
      </c>
      <c r="F133" s="41">
        <f>SUM('Mar 25'!F134)</f>
        <v>17.702000000000002</v>
      </c>
      <c r="G133" s="41">
        <f>SUM('Abr 25'!F134)</f>
        <v>0</v>
      </c>
      <c r="H133" s="41">
        <f>SUM('May 25'!F134)</f>
        <v>0</v>
      </c>
      <c r="I133" s="41">
        <f>SUM('Jun 25'!F134)</f>
        <v>0</v>
      </c>
      <c r="J133" s="41">
        <f>SUM('Jul 25'!F134)</f>
        <v>0</v>
      </c>
      <c r="K133" s="41">
        <f>SUM('Ago 25'!F134)</f>
        <v>0</v>
      </c>
      <c r="L133" s="41">
        <f>SUM('Sep 25'!F134)</f>
        <v>0</v>
      </c>
      <c r="M133" s="41">
        <f>SUM('Oct 25'!F134)</f>
        <v>0</v>
      </c>
      <c r="N133" s="41">
        <f>SUM('Nov 25'!F134)</f>
        <v>0</v>
      </c>
      <c r="O133" s="41">
        <f>SUM('Dic 25'!F134)</f>
        <v>0</v>
      </c>
    </row>
    <row r="134" spans="2:21" x14ac:dyDescent="0.45">
      <c r="B134" s="46" t="s">
        <v>9</v>
      </c>
      <c r="C134" s="46">
        <v>401</v>
      </c>
      <c r="D134" s="41">
        <f>'Ene 25'!F135</f>
        <v>4.3659999999999997</v>
      </c>
      <c r="E134" s="41">
        <f>'Feb 25'!F135</f>
        <v>2.012</v>
      </c>
      <c r="F134" s="41">
        <f>SUM('Mar 25'!F135)</f>
        <v>2.5270000000000001</v>
      </c>
      <c r="G134" s="41">
        <f>SUM('Abr 25'!F135)</f>
        <v>0</v>
      </c>
      <c r="H134" s="41">
        <f>SUM('May 25'!F135)</f>
        <v>0</v>
      </c>
      <c r="I134" s="41">
        <f>SUM('Jun 25'!F135)</f>
        <v>0</v>
      </c>
      <c r="J134" s="41">
        <f>SUM('Jul 25'!F135)</f>
        <v>0</v>
      </c>
      <c r="K134" s="41">
        <f>SUM('Ago 25'!F135)</f>
        <v>0</v>
      </c>
      <c r="L134" s="41">
        <f>SUM('Sep 25'!F135)</f>
        <v>0</v>
      </c>
      <c r="M134" s="41">
        <f>SUM('Oct 25'!F135)</f>
        <v>0</v>
      </c>
      <c r="N134" s="41">
        <f>SUM('Nov 25'!F135)</f>
        <v>0</v>
      </c>
      <c r="O134" s="41">
        <f>SUM('Dic 25'!F135)</f>
        <v>0</v>
      </c>
      <c r="U134" t="s">
        <v>12</v>
      </c>
    </row>
    <row r="135" spans="2:21" x14ac:dyDescent="0.45">
      <c r="B135" s="46" t="s">
        <v>9</v>
      </c>
      <c r="C135" s="46">
        <v>402</v>
      </c>
      <c r="D135" s="41">
        <f>'Ene 25'!F136</f>
        <v>5.7750000000000004</v>
      </c>
      <c r="E135" s="41">
        <f>'Feb 25'!F136</f>
        <v>0.01</v>
      </c>
      <c r="F135" s="41">
        <f>SUM('Mar 25'!F136)</f>
        <v>0</v>
      </c>
      <c r="G135" s="41">
        <f>SUM('Abr 25'!F136)</f>
        <v>0</v>
      </c>
      <c r="H135" s="41">
        <f>SUM('May 25'!F136)</f>
        <v>0</v>
      </c>
      <c r="I135" s="41">
        <f>SUM('Jun 25'!F136)</f>
        <v>0</v>
      </c>
      <c r="J135" s="41">
        <f>SUM('Jul 25'!F136)</f>
        <v>0</v>
      </c>
      <c r="K135" s="41">
        <f>SUM('Ago 25'!F136)</f>
        <v>0</v>
      </c>
      <c r="L135" s="41">
        <f>SUM('Sep 25'!F136)</f>
        <v>0</v>
      </c>
      <c r="M135" s="41">
        <f>SUM('Oct 25'!F136)</f>
        <v>0</v>
      </c>
      <c r="N135" s="41">
        <f>SUM('Nov 25'!F136)</f>
        <v>0</v>
      </c>
      <c r="O135" s="41">
        <f>SUM('Dic 25'!F136)</f>
        <v>0</v>
      </c>
    </row>
    <row r="136" spans="2:21" x14ac:dyDescent="0.45">
      <c r="B136" s="46" t="s">
        <v>9</v>
      </c>
      <c r="C136" s="46">
        <v>403</v>
      </c>
      <c r="D136" s="41">
        <f>'Ene 25'!F137</f>
        <v>28.334</v>
      </c>
      <c r="E136" s="41">
        <f>'Feb 25'!F137</f>
        <v>29.644000000000002</v>
      </c>
      <c r="F136" s="41">
        <f>SUM('Mar 25'!F137)</f>
        <v>26.362000000000002</v>
      </c>
      <c r="G136" s="41">
        <f>SUM('Abr 25'!F137)</f>
        <v>0</v>
      </c>
      <c r="H136" s="41">
        <f>SUM('May 25'!F137)</f>
        <v>0</v>
      </c>
      <c r="I136" s="41">
        <f>SUM('Jun 25'!F137)</f>
        <v>0</v>
      </c>
      <c r="J136" s="41">
        <f>SUM('Jul 25'!F137)</f>
        <v>0</v>
      </c>
      <c r="K136" s="41">
        <f>SUM('Ago 25'!F137)</f>
        <v>0</v>
      </c>
      <c r="L136" s="41">
        <f>SUM('Sep 25'!F137)</f>
        <v>0</v>
      </c>
      <c r="M136" s="41">
        <f>SUM('Oct 25'!F137)</f>
        <v>0</v>
      </c>
      <c r="N136" s="41">
        <f>SUM('Nov 25'!F137)</f>
        <v>0</v>
      </c>
      <c r="O136" s="41">
        <f>SUM('Dic 25'!F137)</f>
        <v>0</v>
      </c>
    </row>
    <row r="137" spans="2:21" x14ac:dyDescent="0.45">
      <c r="B137" s="46" t="s">
        <v>9</v>
      </c>
      <c r="C137" s="46">
        <v>404</v>
      </c>
      <c r="D137" s="41">
        <f>'Ene 25'!F138</f>
        <v>13.529</v>
      </c>
      <c r="E137" s="41">
        <f>'Feb 25'!F138</f>
        <v>17.673000000000002</v>
      </c>
      <c r="F137" s="41">
        <f>SUM('Mar 25'!F138)</f>
        <v>15.673</v>
      </c>
      <c r="G137" s="41">
        <f>SUM('Abr 25'!F138)</f>
        <v>0</v>
      </c>
      <c r="H137" s="41">
        <f>SUM('May 25'!F138)</f>
        <v>0</v>
      </c>
      <c r="I137" s="41">
        <f>SUM('Jun 25'!F138)</f>
        <v>0</v>
      </c>
      <c r="J137" s="41">
        <f>SUM('Jul 25'!F138)</f>
        <v>0</v>
      </c>
      <c r="K137" s="41">
        <f>SUM('Ago 25'!F138)</f>
        <v>0</v>
      </c>
      <c r="L137" s="41">
        <f>SUM('Sep 25'!F138)</f>
        <v>0</v>
      </c>
      <c r="M137" s="41">
        <f>SUM('Oct 25'!F138)</f>
        <v>0</v>
      </c>
      <c r="N137" s="41">
        <f>SUM('Nov 25'!F138)</f>
        <v>0</v>
      </c>
      <c r="O137" s="41">
        <f>SUM('Dic 25'!F138)</f>
        <v>0</v>
      </c>
    </row>
    <row r="138" spans="2:21" x14ac:dyDescent="0.45">
      <c r="B138" s="46" t="s">
        <v>9</v>
      </c>
      <c r="C138" s="46">
        <v>501</v>
      </c>
      <c r="D138" s="41">
        <f>'Ene 25'!F139</f>
        <v>18.673999999999999</v>
      </c>
      <c r="E138" s="41">
        <f>'Feb 25'!F139</f>
        <v>21.556000000000001</v>
      </c>
      <c r="F138" s="41">
        <f>SUM('Mar 25'!F139)</f>
        <v>21.015000000000001</v>
      </c>
      <c r="G138" s="41">
        <f>SUM('Abr 25'!F139)</f>
        <v>0</v>
      </c>
      <c r="H138" s="41">
        <f>SUM('May 25'!F139)</f>
        <v>0</v>
      </c>
      <c r="I138" s="41">
        <f>SUM('Jun 25'!F139)</f>
        <v>0</v>
      </c>
      <c r="J138" s="41">
        <f>SUM('Jul 25'!F139)</f>
        <v>0</v>
      </c>
      <c r="K138" s="41">
        <f>SUM('Ago 25'!F139)</f>
        <v>0</v>
      </c>
      <c r="L138" s="41">
        <f>SUM('Sep 25'!F139)</f>
        <v>0</v>
      </c>
      <c r="M138" s="41">
        <f>SUM('Oct 25'!F139)</f>
        <v>0</v>
      </c>
      <c r="N138" s="41">
        <f>SUM('Nov 25'!F139)</f>
        <v>0</v>
      </c>
      <c r="O138" s="41">
        <f>SUM('Dic 25'!F139)</f>
        <v>0</v>
      </c>
    </row>
    <row r="139" spans="2:21" x14ac:dyDescent="0.45">
      <c r="B139" s="46" t="s">
        <v>9</v>
      </c>
      <c r="C139" s="46">
        <v>502</v>
      </c>
      <c r="D139" s="41">
        <f>'Ene 25'!F140</f>
        <v>6.8500000000000005</v>
      </c>
      <c r="E139" s="41">
        <f>'Feb 25'!F140</f>
        <v>5.2290000000000001</v>
      </c>
      <c r="F139" s="41">
        <f>SUM('Mar 25'!F140)</f>
        <v>6.8120000000000003</v>
      </c>
      <c r="G139" s="41">
        <f>SUM('Abr 25'!F140)</f>
        <v>0</v>
      </c>
      <c r="H139" s="41">
        <f>SUM('May 25'!F140)</f>
        <v>0</v>
      </c>
      <c r="I139" s="41">
        <f>SUM('Jun 25'!F140)</f>
        <v>0</v>
      </c>
      <c r="J139" s="41">
        <f>SUM('Jul 25'!F140)</f>
        <v>0</v>
      </c>
      <c r="K139" s="41">
        <f>SUM('Ago 25'!F140)</f>
        <v>0</v>
      </c>
      <c r="L139" s="41">
        <f>SUM('Sep 25'!F140)</f>
        <v>0</v>
      </c>
      <c r="M139" s="41">
        <f>SUM('Oct 25'!F140)</f>
        <v>0</v>
      </c>
      <c r="N139" s="41">
        <f>SUM('Nov 25'!F140)</f>
        <v>0</v>
      </c>
      <c r="O139" s="41">
        <f>SUM('Dic 25'!F140)</f>
        <v>0</v>
      </c>
    </row>
    <row r="140" spans="2:21" x14ac:dyDescent="0.45">
      <c r="B140" s="46" t="s">
        <v>9</v>
      </c>
      <c r="C140" s="46">
        <v>503</v>
      </c>
      <c r="D140" s="41">
        <f>'Ene 25'!F141</f>
        <v>5.0709999999999997</v>
      </c>
      <c r="E140" s="41">
        <f>'Feb 25'!F141</f>
        <v>4.109</v>
      </c>
      <c r="F140" s="41">
        <f>SUM('Mar 25'!F141)</f>
        <v>3.5960000000000001</v>
      </c>
      <c r="G140" s="41">
        <f>SUM('Abr 25'!F141)</f>
        <v>0</v>
      </c>
      <c r="H140" s="41">
        <f>SUM('May 25'!F141)</f>
        <v>0</v>
      </c>
      <c r="I140" s="41">
        <f>SUM('Jun 25'!F141)</f>
        <v>0</v>
      </c>
      <c r="J140" s="41">
        <f>SUM('Jul 25'!F141)</f>
        <v>0</v>
      </c>
      <c r="K140" s="41">
        <f>SUM('Ago 25'!F141)</f>
        <v>0</v>
      </c>
      <c r="L140" s="41">
        <f>SUM('Sep 25'!F141)</f>
        <v>0</v>
      </c>
      <c r="M140" s="41">
        <f>SUM('Oct 25'!F141)</f>
        <v>0</v>
      </c>
      <c r="N140" s="41">
        <f>SUM('Nov 25'!F141)</f>
        <v>0</v>
      </c>
      <c r="O140" s="41">
        <f>SUM('Dic 25'!F141)</f>
        <v>0</v>
      </c>
    </row>
    <row r="141" spans="2:21" x14ac:dyDescent="0.45">
      <c r="B141" s="46" t="s">
        <v>9</v>
      </c>
      <c r="C141" s="46">
        <v>504</v>
      </c>
      <c r="D141" s="41">
        <f>'Ene 25'!F142</f>
        <v>5.625</v>
      </c>
      <c r="E141" s="41">
        <f>'Feb 25'!F142</f>
        <v>5.8260000000000005</v>
      </c>
      <c r="F141" s="41">
        <f>SUM('Mar 25'!F142)</f>
        <v>5.7130000000000001</v>
      </c>
      <c r="G141" s="41">
        <f>SUM('Abr 25'!F142)</f>
        <v>0</v>
      </c>
      <c r="H141" s="41">
        <f>SUM('May 25'!F142)</f>
        <v>0</v>
      </c>
      <c r="I141" s="41">
        <f>SUM('Jun 25'!F142)</f>
        <v>0</v>
      </c>
      <c r="J141" s="41">
        <f>SUM('Jul 25'!F142)</f>
        <v>0</v>
      </c>
      <c r="K141" s="41">
        <f>SUM('Ago 25'!F142)</f>
        <v>0</v>
      </c>
      <c r="L141" s="41">
        <f>SUM('Sep 25'!F142)</f>
        <v>0</v>
      </c>
      <c r="M141" s="41">
        <f>SUM('Oct 25'!F142)</f>
        <v>0</v>
      </c>
      <c r="N141" s="41">
        <f>SUM('Nov 25'!F142)</f>
        <v>0</v>
      </c>
      <c r="O141" s="41">
        <f>SUM('Dic 25'!F142)</f>
        <v>0</v>
      </c>
    </row>
    <row r="142" spans="2:21" x14ac:dyDescent="0.45">
      <c r="B142" s="46" t="s">
        <v>10</v>
      </c>
      <c r="C142" s="46">
        <v>101</v>
      </c>
      <c r="D142" s="41">
        <f>'Ene 25'!F143</f>
        <v>18.283000000000001</v>
      </c>
      <c r="E142" s="41">
        <f>'Feb 25'!F143</f>
        <v>17.204000000000001</v>
      </c>
      <c r="F142" s="41">
        <f>SUM('Mar 25'!F143)</f>
        <v>15.943</v>
      </c>
      <c r="G142" s="41">
        <f>SUM('Abr 25'!F143)</f>
        <v>0</v>
      </c>
      <c r="H142" s="41">
        <f>SUM('May 25'!F143)</f>
        <v>0</v>
      </c>
      <c r="I142" s="41">
        <f>SUM('Jun 25'!F143)</f>
        <v>0</v>
      </c>
      <c r="J142" s="41">
        <f>SUM('Jul 25'!F143)</f>
        <v>0</v>
      </c>
      <c r="K142" s="41">
        <f>SUM('Ago 25'!F143)</f>
        <v>0</v>
      </c>
      <c r="L142" s="41">
        <f>SUM('Sep 25'!F143)</f>
        <v>0</v>
      </c>
      <c r="M142" s="41">
        <f>SUM('Oct 25'!F143)</f>
        <v>0</v>
      </c>
      <c r="N142" s="41">
        <f>SUM('Nov 25'!F143)</f>
        <v>0</v>
      </c>
      <c r="O142" s="41">
        <f>SUM('Dic 25'!F143)</f>
        <v>0</v>
      </c>
    </row>
    <row r="143" spans="2:21" x14ac:dyDescent="0.45">
      <c r="B143" s="46" t="s">
        <v>10</v>
      </c>
      <c r="C143" s="46">
        <v>102</v>
      </c>
      <c r="D143" s="41">
        <f>'Ene 25'!F144</f>
        <v>7.43</v>
      </c>
      <c r="E143" s="41">
        <f>'Feb 25'!F144</f>
        <v>10.447000000000001</v>
      </c>
      <c r="F143" s="41">
        <f>SUM('Mar 25'!F144)</f>
        <v>8.5730000000000004</v>
      </c>
      <c r="G143" s="41">
        <f>SUM('Abr 25'!F144)</f>
        <v>0</v>
      </c>
      <c r="H143" s="41">
        <f>SUM('May 25'!F144)</f>
        <v>0</v>
      </c>
      <c r="I143" s="41">
        <f>SUM('Jun 25'!F144)</f>
        <v>0</v>
      </c>
      <c r="J143" s="41">
        <f>SUM('Jul 25'!F144)</f>
        <v>0</v>
      </c>
      <c r="K143" s="41">
        <f>SUM('Ago 25'!F144)</f>
        <v>0</v>
      </c>
      <c r="L143" s="41">
        <f>SUM('Sep 25'!F144)</f>
        <v>0</v>
      </c>
      <c r="M143" s="41">
        <f>SUM('Oct 25'!F144)</f>
        <v>0</v>
      </c>
      <c r="N143" s="41">
        <f>SUM('Nov 25'!F144)</f>
        <v>0</v>
      </c>
      <c r="O143" s="41">
        <f>SUM('Dic 25'!F144)</f>
        <v>0</v>
      </c>
    </row>
    <row r="144" spans="2:21" x14ac:dyDescent="0.45">
      <c r="B144" s="46" t="s">
        <v>10</v>
      </c>
      <c r="C144" s="46">
        <v>103</v>
      </c>
      <c r="D144" s="41">
        <f>'Ene 25'!F145</f>
        <v>7.1480000000000006</v>
      </c>
      <c r="E144" s="41">
        <f>'Feb 25'!F145</f>
        <v>12.789</v>
      </c>
      <c r="F144" s="41">
        <f>SUM('Mar 25'!F145)</f>
        <v>10.029999999999999</v>
      </c>
      <c r="G144" s="41">
        <f>SUM('Abr 25'!F145)</f>
        <v>0</v>
      </c>
      <c r="H144" s="41">
        <f>SUM('May 25'!F145)</f>
        <v>0</v>
      </c>
      <c r="I144" s="41">
        <f>SUM('Jun 25'!F145)</f>
        <v>0</v>
      </c>
      <c r="J144" s="41">
        <f>SUM('Jul 25'!F145)</f>
        <v>0</v>
      </c>
      <c r="K144" s="41">
        <f>SUM('Ago 25'!F145)</f>
        <v>0</v>
      </c>
      <c r="L144" s="41">
        <f>SUM('Sep 25'!F145)</f>
        <v>0</v>
      </c>
      <c r="M144" s="41">
        <f>SUM('Oct 25'!F145)</f>
        <v>0</v>
      </c>
      <c r="N144" s="41">
        <f>SUM('Nov 25'!F145)</f>
        <v>0</v>
      </c>
      <c r="O144" s="41">
        <f>SUM('Dic 25'!F145)</f>
        <v>0</v>
      </c>
    </row>
    <row r="145" spans="2:15" x14ac:dyDescent="0.45">
      <c r="B145" s="46" t="s">
        <v>10</v>
      </c>
      <c r="C145" s="46">
        <v>104</v>
      </c>
      <c r="D145" s="41">
        <f>'Ene 25'!F146</f>
        <v>13.752000000000001</v>
      </c>
      <c r="E145" s="41">
        <f>'Feb 25'!F146</f>
        <v>10.554</v>
      </c>
      <c r="F145" s="41">
        <f>SUM('Mar 25'!F146)</f>
        <v>14.244</v>
      </c>
      <c r="G145" s="41">
        <f>SUM('Abr 25'!F146)</f>
        <v>0</v>
      </c>
      <c r="H145" s="41">
        <f>SUM('May 25'!F146)</f>
        <v>0</v>
      </c>
      <c r="I145" s="41">
        <f>SUM('Jun 25'!F146)</f>
        <v>0</v>
      </c>
      <c r="J145" s="41">
        <f>SUM('Jul 25'!F146)</f>
        <v>0</v>
      </c>
      <c r="K145" s="41">
        <f>SUM('Ago 25'!F146)</f>
        <v>0</v>
      </c>
      <c r="L145" s="41">
        <f>SUM('Sep 25'!F146)</f>
        <v>0</v>
      </c>
      <c r="M145" s="41">
        <f>SUM('Oct 25'!F146)</f>
        <v>0</v>
      </c>
      <c r="N145" s="41">
        <f>SUM('Nov 25'!F146)</f>
        <v>0</v>
      </c>
      <c r="O145" s="41">
        <f>SUM('Dic 25'!F146)</f>
        <v>0</v>
      </c>
    </row>
    <row r="146" spans="2:15" x14ac:dyDescent="0.45">
      <c r="B146" s="46" t="s">
        <v>10</v>
      </c>
      <c r="C146" s="46">
        <v>201</v>
      </c>
      <c r="D146" s="41">
        <f>'Ene 25'!F147</f>
        <v>43.829000000000001</v>
      </c>
      <c r="E146" s="41">
        <f>'Feb 25'!F147</f>
        <v>48.948</v>
      </c>
      <c r="F146" s="41">
        <f>SUM('Mar 25'!F147)</f>
        <v>45.298999999999999</v>
      </c>
      <c r="G146" s="41">
        <f>SUM('Abr 25'!F147)</f>
        <v>0</v>
      </c>
      <c r="H146" s="41">
        <f>SUM('May 25'!F147)</f>
        <v>0</v>
      </c>
      <c r="I146" s="41">
        <f>SUM('Jun 25'!F147)</f>
        <v>0</v>
      </c>
      <c r="J146" s="41">
        <f>SUM('Jul 25'!F147)</f>
        <v>0</v>
      </c>
      <c r="K146" s="41">
        <f>SUM('Ago 25'!F147)</f>
        <v>0</v>
      </c>
      <c r="L146" s="41">
        <f>SUM('Sep 25'!F147)</f>
        <v>0</v>
      </c>
      <c r="M146" s="41">
        <f>SUM('Oct 25'!F147)</f>
        <v>0</v>
      </c>
      <c r="N146" s="41">
        <f>SUM('Nov 25'!F147)</f>
        <v>0</v>
      </c>
      <c r="O146" s="41">
        <f>SUM('Dic 25'!F147)</f>
        <v>0</v>
      </c>
    </row>
    <row r="147" spans="2:15" x14ac:dyDescent="0.45">
      <c r="B147" s="46" t="s">
        <v>10</v>
      </c>
      <c r="C147" s="46">
        <v>202</v>
      </c>
      <c r="D147" s="41">
        <f>'Ene 25'!F148</f>
        <v>23.597999999999999</v>
      </c>
      <c r="E147" s="41">
        <f>'Feb 25'!F148</f>
        <v>19.343</v>
      </c>
      <c r="F147" s="41">
        <f>SUM('Mar 25'!F148)</f>
        <v>19.097000000000001</v>
      </c>
      <c r="G147" s="41">
        <f>SUM('Abr 25'!F148)</f>
        <v>0</v>
      </c>
      <c r="H147" s="41">
        <f>SUM('May 25'!F148)</f>
        <v>0</v>
      </c>
      <c r="I147" s="41">
        <f>SUM('Jun 25'!F148)</f>
        <v>0</v>
      </c>
      <c r="J147" s="41">
        <f>SUM('Jul 25'!F148)</f>
        <v>0</v>
      </c>
      <c r="K147" s="41">
        <f>SUM('Ago 25'!F148)</f>
        <v>0</v>
      </c>
      <c r="L147" s="41">
        <f>SUM('Sep 25'!F148)</f>
        <v>0</v>
      </c>
      <c r="M147" s="41">
        <f>SUM('Oct 25'!F148)</f>
        <v>0</v>
      </c>
      <c r="N147" s="41">
        <f>SUM('Nov 25'!F148)</f>
        <v>0</v>
      </c>
      <c r="O147" s="41">
        <f>SUM('Dic 25'!F148)</f>
        <v>0</v>
      </c>
    </row>
    <row r="148" spans="2:15" x14ac:dyDescent="0.45">
      <c r="B148" s="46" t="s">
        <v>10</v>
      </c>
      <c r="C148" s="46">
        <v>203</v>
      </c>
      <c r="D148" s="41">
        <f>'Ene 25'!F149</f>
        <v>16.338999999999999</v>
      </c>
      <c r="E148" s="41">
        <f>'Feb 25'!F149</f>
        <v>17.469000000000001</v>
      </c>
      <c r="F148" s="41">
        <f>SUM('Mar 25'!F149)</f>
        <v>15.718</v>
      </c>
      <c r="G148" s="41">
        <f>SUM('Abr 25'!F149)</f>
        <v>0</v>
      </c>
      <c r="H148" s="41">
        <f>SUM('May 25'!F149)</f>
        <v>0</v>
      </c>
      <c r="I148" s="41">
        <f>SUM('Jun 25'!F149)</f>
        <v>0</v>
      </c>
      <c r="J148" s="41">
        <f>SUM('Jul 25'!F149)</f>
        <v>0</v>
      </c>
      <c r="K148" s="41">
        <f>SUM('Ago 25'!F149)</f>
        <v>0</v>
      </c>
      <c r="L148" s="41">
        <f>SUM('Sep 25'!F149)</f>
        <v>0</v>
      </c>
      <c r="M148" s="41">
        <f>SUM('Oct 25'!F149)</f>
        <v>0</v>
      </c>
      <c r="N148" s="41">
        <f>SUM('Nov 25'!F149)</f>
        <v>0</v>
      </c>
      <c r="O148" s="41">
        <f>SUM('Dic 25'!F149)</f>
        <v>0</v>
      </c>
    </row>
    <row r="149" spans="2:15" x14ac:dyDescent="0.45">
      <c r="B149" s="46" t="s">
        <v>10</v>
      </c>
      <c r="C149" s="46">
        <v>204</v>
      </c>
      <c r="D149" s="41">
        <f>'Ene 25'!F150</f>
        <v>7.2570000000000006</v>
      </c>
      <c r="E149" s="41">
        <f>'Feb 25'!F150</f>
        <v>6.7170000000000005</v>
      </c>
      <c r="F149" s="41">
        <f>SUM('Mar 25'!F150)</f>
        <v>15.975</v>
      </c>
      <c r="G149" s="41">
        <f>SUM('Abr 25'!F150)</f>
        <v>0</v>
      </c>
      <c r="H149" s="41">
        <f>SUM('May 25'!F150)</f>
        <v>0</v>
      </c>
      <c r="I149" s="41">
        <f>SUM('Jun 25'!F150)</f>
        <v>0</v>
      </c>
      <c r="J149" s="41">
        <f>SUM('Jul 25'!F150)</f>
        <v>0</v>
      </c>
      <c r="K149" s="41">
        <f>SUM('Ago 25'!F150)</f>
        <v>0</v>
      </c>
      <c r="L149" s="41">
        <f>SUM('Sep 25'!F150)</f>
        <v>0</v>
      </c>
      <c r="M149" s="41">
        <f>SUM('Oct 25'!F150)</f>
        <v>0</v>
      </c>
      <c r="N149" s="41">
        <f>SUM('Nov 25'!F150)</f>
        <v>0</v>
      </c>
      <c r="O149" s="41">
        <f>SUM('Dic 25'!F150)</f>
        <v>0</v>
      </c>
    </row>
    <row r="150" spans="2:15" x14ac:dyDescent="0.45">
      <c r="B150" s="46" t="s">
        <v>10</v>
      </c>
      <c r="C150" s="46">
        <v>301</v>
      </c>
      <c r="D150" s="41">
        <f>'Ene 25'!F151</f>
        <v>13.628</v>
      </c>
      <c r="E150" s="41">
        <f>'Feb 25'!F151</f>
        <v>15.211</v>
      </c>
      <c r="F150" s="41">
        <f>SUM('Mar 25'!F151)</f>
        <v>11.404999999999999</v>
      </c>
      <c r="G150" s="41">
        <f>SUM('Abr 25'!F151)</f>
        <v>0</v>
      </c>
      <c r="H150" s="41">
        <f>SUM('May 25'!F151)</f>
        <v>0</v>
      </c>
      <c r="I150" s="41">
        <f>SUM('Jun 25'!F151)</f>
        <v>0</v>
      </c>
      <c r="J150" s="41">
        <f>SUM('Jul 25'!F151)</f>
        <v>0</v>
      </c>
      <c r="K150" s="41">
        <f>SUM('Ago 25'!F151)</f>
        <v>0</v>
      </c>
      <c r="L150" s="41">
        <f>SUM('Sep 25'!F151)</f>
        <v>0</v>
      </c>
      <c r="M150" s="41">
        <f>SUM('Oct 25'!F151)</f>
        <v>0</v>
      </c>
      <c r="N150" s="41">
        <f>SUM('Nov 25'!F151)</f>
        <v>0</v>
      </c>
      <c r="O150" s="41">
        <f>SUM('Dic 25'!F151)</f>
        <v>0</v>
      </c>
    </row>
    <row r="151" spans="2:15" x14ac:dyDescent="0.45">
      <c r="B151" s="46" t="s">
        <v>10</v>
      </c>
      <c r="C151" s="46">
        <v>302</v>
      </c>
      <c r="D151" s="41">
        <f>'Ene 25'!F152</f>
        <v>26.791</v>
      </c>
      <c r="E151" s="41">
        <f>'Feb 25'!F152</f>
        <v>18.728999999999999</v>
      </c>
      <c r="F151" s="41">
        <f>SUM('Mar 25'!F152)</f>
        <v>19.478000000000002</v>
      </c>
      <c r="G151" s="41">
        <f>SUM('Abr 25'!F152)</f>
        <v>0</v>
      </c>
      <c r="H151" s="41">
        <f>SUM('May 25'!F152)</f>
        <v>0</v>
      </c>
      <c r="I151" s="41">
        <f>SUM('Jun 25'!F152)</f>
        <v>0</v>
      </c>
      <c r="J151" s="41">
        <f>SUM('Jul 25'!F152)</f>
        <v>0</v>
      </c>
      <c r="K151" s="41">
        <f>SUM('Ago 25'!F152)</f>
        <v>0</v>
      </c>
      <c r="L151" s="41">
        <f>SUM('Sep 25'!F152)</f>
        <v>0</v>
      </c>
      <c r="M151" s="41">
        <f>SUM('Oct 25'!F152)</f>
        <v>0</v>
      </c>
      <c r="N151" s="41">
        <f>SUM('Nov 25'!F152)</f>
        <v>0</v>
      </c>
      <c r="O151" s="41">
        <f>SUM('Dic 25'!F152)</f>
        <v>0</v>
      </c>
    </row>
    <row r="152" spans="2:15" x14ac:dyDescent="0.45">
      <c r="B152" s="46" t="s">
        <v>10</v>
      </c>
      <c r="C152" s="46">
        <v>303</v>
      </c>
      <c r="D152" s="41">
        <f>'Ene 25'!F153</f>
        <v>29.234999999999999</v>
      </c>
      <c r="E152" s="41">
        <f>'Feb 25'!F153</f>
        <v>19.937000000000001</v>
      </c>
      <c r="F152" s="41">
        <f>SUM('Mar 25'!F153)</f>
        <v>4.9740000000000002</v>
      </c>
      <c r="G152" s="41">
        <f>SUM('Abr 25'!F153)</f>
        <v>0</v>
      </c>
      <c r="H152" s="41">
        <f>SUM('May 25'!F153)</f>
        <v>0</v>
      </c>
      <c r="I152" s="41">
        <f>SUM('Jun 25'!F153)</f>
        <v>0</v>
      </c>
      <c r="J152" s="41">
        <f>SUM('Jul 25'!F153)</f>
        <v>0</v>
      </c>
      <c r="K152" s="41">
        <f>SUM('Ago 25'!F153)</f>
        <v>0</v>
      </c>
      <c r="L152" s="41">
        <f>SUM('Sep 25'!F153)</f>
        <v>0</v>
      </c>
      <c r="M152" s="41">
        <f>SUM('Oct 25'!F153)</f>
        <v>0</v>
      </c>
      <c r="N152" s="41">
        <f>SUM('Nov 25'!F153)</f>
        <v>0</v>
      </c>
      <c r="O152" s="41">
        <f>SUM('Dic 25'!F153)</f>
        <v>0</v>
      </c>
    </row>
    <row r="153" spans="2:15" x14ac:dyDescent="0.45">
      <c r="B153" s="46" t="s">
        <v>10</v>
      </c>
      <c r="C153" s="46">
        <v>304</v>
      </c>
      <c r="D153" s="41">
        <f>'Ene 25'!F154</f>
        <v>27.429000000000002</v>
      </c>
      <c r="E153" s="41">
        <f>'Feb 25'!F154</f>
        <v>23.984999999999999</v>
      </c>
      <c r="F153" s="41">
        <f>SUM('Mar 25'!F154)</f>
        <v>19.280999999999999</v>
      </c>
      <c r="G153" s="41">
        <f>SUM('Abr 25'!F154)</f>
        <v>0</v>
      </c>
      <c r="H153" s="41">
        <f>SUM('May 25'!F154)</f>
        <v>0</v>
      </c>
      <c r="I153" s="41">
        <f>SUM('Jun 25'!F154)</f>
        <v>0</v>
      </c>
      <c r="J153" s="41">
        <f>SUM('Jul 25'!F154)</f>
        <v>0</v>
      </c>
      <c r="K153" s="41">
        <f>SUM('Ago 25'!F154)</f>
        <v>0</v>
      </c>
      <c r="L153" s="41">
        <f>SUM('Sep 25'!F154)</f>
        <v>0</v>
      </c>
      <c r="M153" s="41">
        <f>SUM('Oct 25'!F154)</f>
        <v>0</v>
      </c>
      <c r="N153" s="41">
        <f>SUM('Nov 25'!F154)</f>
        <v>0</v>
      </c>
      <c r="O153" s="41">
        <f>SUM('Dic 25'!F154)</f>
        <v>0</v>
      </c>
    </row>
    <row r="154" spans="2:15" x14ac:dyDescent="0.45">
      <c r="B154" s="46" t="s">
        <v>10</v>
      </c>
      <c r="C154" s="46">
        <v>401</v>
      </c>
      <c r="D154" s="41">
        <f>'Ene 25'!F155</f>
        <v>28.654</v>
      </c>
      <c r="E154" s="41">
        <f>'Feb 25'!F155</f>
        <v>28.071000000000002</v>
      </c>
      <c r="F154" s="41">
        <f>SUM('Mar 25'!F155)</f>
        <v>26.596</v>
      </c>
      <c r="G154" s="41">
        <f>SUM('Abr 25'!F155)</f>
        <v>0</v>
      </c>
      <c r="H154" s="41">
        <f>SUM('May 25'!F155)</f>
        <v>0</v>
      </c>
      <c r="I154" s="41">
        <f>SUM('Jun 25'!F155)</f>
        <v>0</v>
      </c>
      <c r="J154" s="41">
        <f>SUM('Jul 25'!F155)</f>
        <v>0</v>
      </c>
      <c r="K154" s="41">
        <f>SUM('Ago 25'!F155)</f>
        <v>0</v>
      </c>
      <c r="L154" s="41">
        <f>SUM('Sep 25'!F155)</f>
        <v>0</v>
      </c>
      <c r="M154" s="41">
        <f>SUM('Oct 25'!F155)</f>
        <v>0</v>
      </c>
      <c r="N154" s="41">
        <f>SUM('Nov 25'!F155)</f>
        <v>0</v>
      </c>
      <c r="O154" s="41">
        <f>SUM('Dic 25'!F155)</f>
        <v>0</v>
      </c>
    </row>
    <row r="155" spans="2:15" x14ac:dyDescent="0.45">
      <c r="B155" s="46" t="s">
        <v>10</v>
      </c>
      <c r="C155" s="46">
        <v>402</v>
      </c>
      <c r="D155" s="41">
        <f>'Ene 25'!F156</f>
        <v>14.984999999999999</v>
      </c>
      <c r="E155" s="41">
        <f>'Feb 25'!F156</f>
        <v>14.349</v>
      </c>
      <c r="F155" s="41">
        <f>SUM('Mar 25'!F156)</f>
        <v>13.364000000000001</v>
      </c>
      <c r="G155" s="41">
        <f>SUM('Abr 25'!F156)</f>
        <v>0</v>
      </c>
      <c r="H155" s="41">
        <f>SUM('May 25'!F156)</f>
        <v>0</v>
      </c>
      <c r="I155" s="41">
        <f>SUM('Jun 25'!F156)</f>
        <v>0</v>
      </c>
      <c r="J155" s="41">
        <f>SUM('Jul 25'!F156)</f>
        <v>0</v>
      </c>
      <c r="K155" s="41">
        <f>SUM('Ago 25'!F156)</f>
        <v>0</v>
      </c>
      <c r="L155" s="41">
        <f>SUM('Sep 25'!F156)</f>
        <v>0</v>
      </c>
      <c r="M155" s="41">
        <f>SUM('Oct 25'!F156)</f>
        <v>0</v>
      </c>
      <c r="N155" s="41">
        <f>SUM('Nov 25'!F156)</f>
        <v>0</v>
      </c>
      <c r="O155" s="41">
        <f>SUM('Dic 25'!F156)</f>
        <v>0</v>
      </c>
    </row>
    <row r="156" spans="2:15" x14ac:dyDescent="0.45">
      <c r="B156" s="46" t="s">
        <v>10</v>
      </c>
      <c r="C156" s="46">
        <v>403</v>
      </c>
      <c r="D156" s="41">
        <f>'Ene 25'!F157</f>
        <v>0.72299999999999998</v>
      </c>
      <c r="E156" s="41">
        <f>'Feb 25'!F157</f>
        <v>0.39200000000000002</v>
      </c>
      <c r="F156" s="41">
        <f>SUM('Mar 25'!F157)</f>
        <v>6.1130000000000004</v>
      </c>
      <c r="G156" s="41">
        <f>SUM('Abr 25'!F157)</f>
        <v>0</v>
      </c>
      <c r="H156" s="41">
        <f>SUM('May 25'!F157)</f>
        <v>0</v>
      </c>
      <c r="I156" s="41">
        <f>SUM('Jun 25'!F157)</f>
        <v>0</v>
      </c>
      <c r="J156" s="41">
        <f>SUM('Jul 25'!F157)</f>
        <v>0</v>
      </c>
      <c r="K156" s="41">
        <f>SUM('Ago 25'!F157)</f>
        <v>0</v>
      </c>
      <c r="L156" s="41">
        <f>SUM('Sep 25'!F157)</f>
        <v>0</v>
      </c>
      <c r="M156" s="41">
        <f>SUM('Oct 25'!F157)</f>
        <v>0</v>
      </c>
      <c r="N156" s="41">
        <f>SUM('Nov 25'!F157)</f>
        <v>0</v>
      </c>
      <c r="O156" s="41">
        <f>SUM('Dic 25'!F157)</f>
        <v>0</v>
      </c>
    </row>
    <row r="157" spans="2:15" x14ac:dyDescent="0.45">
      <c r="B157" s="46" t="s">
        <v>10</v>
      </c>
      <c r="C157" s="46">
        <v>404</v>
      </c>
      <c r="D157" s="41">
        <f>'Ene 25'!F158</f>
        <v>13.24</v>
      </c>
      <c r="E157" s="41">
        <f>'Feb 25'!F158</f>
        <v>19.449000000000002</v>
      </c>
      <c r="F157" s="41">
        <f>SUM('Mar 25'!F158)</f>
        <v>15.407999999999999</v>
      </c>
      <c r="G157" s="41">
        <f>SUM('Abr 25'!F158)</f>
        <v>0</v>
      </c>
      <c r="H157" s="41">
        <f>SUM('May 25'!F158)</f>
        <v>0</v>
      </c>
      <c r="I157" s="41">
        <f>SUM('Jun 25'!F158)</f>
        <v>0</v>
      </c>
      <c r="J157" s="41">
        <f>SUM('Jul 25'!F158)</f>
        <v>0</v>
      </c>
      <c r="K157" s="41">
        <f>SUM('Ago 25'!F158)</f>
        <v>0</v>
      </c>
      <c r="L157" s="41">
        <f>SUM('Sep 25'!F158)</f>
        <v>0</v>
      </c>
      <c r="M157" s="41">
        <f>SUM('Oct 25'!F158)</f>
        <v>0</v>
      </c>
      <c r="N157" s="41">
        <f>SUM('Nov 25'!F158)</f>
        <v>0</v>
      </c>
      <c r="O157" s="41">
        <f>SUM('Dic 25'!F158)</f>
        <v>0</v>
      </c>
    </row>
    <row r="158" spans="2:15" x14ac:dyDescent="0.45">
      <c r="B158" s="46" t="s">
        <v>10</v>
      </c>
      <c r="C158" s="46">
        <v>501</v>
      </c>
      <c r="D158" s="41">
        <f>'Ene 25'!F159</f>
        <v>11.99</v>
      </c>
      <c r="E158" s="41">
        <f>'Feb 25'!F159</f>
        <v>18.64</v>
      </c>
      <c r="F158" s="41">
        <f>SUM('Mar 25'!F159)</f>
        <v>99.68</v>
      </c>
      <c r="G158" s="41">
        <f>SUM('Abr 25'!F159)</f>
        <v>0</v>
      </c>
      <c r="H158" s="41">
        <f>SUM('May 25'!F159)</f>
        <v>0</v>
      </c>
      <c r="I158" s="41">
        <f>SUM('Jun 25'!F159)</f>
        <v>0</v>
      </c>
      <c r="J158" s="41">
        <f>SUM('Jul 25'!F159)</f>
        <v>0</v>
      </c>
      <c r="K158" s="41">
        <f>SUM('Ago 25'!F159)</f>
        <v>0</v>
      </c>
      <c r="L158" s="41">
        <f>SUM('Sep 25'!F159)</f>
        <v>0</v>
      </c>
      <c r="M158" s="41">
        <f>SUM('Oct 25'!F159)</f>
        <v>0</v>
      </c>
      <c r="N158" s="41">
        <f>SUM('Nov 25'!F159)</f>
        <v>0</v>
      </c>
      <c r="O158" s="41">
        <f>SUM('Dic 25'!F159)</f>
        <v>0</v>
      </c>
    </row>
    <row r="159" spans="2:15" x14ac:dyDescent="0.45">
      <c r="B159" s="46" t="s">
        <v>10</v>
      </c>
      <c r="C159" s="46">
        <v>502</v>
      </c>
      <c r="D159" s="41">
        <f>'Ene 25'!F160</f>
        <v>16.827000000000002</v>
      </c>
      <c r="E159" s="41">
        <f>'Feb 25'!F160</f>
        <v>22.997</v>
      </c>
      <c r="F159" s="41">
        <f>SUM('Mar 25'!F160)</f>
        <v>23.818999999999999</v>
      </c>
      <c r="G159" s="41">
        <f>SUM('Abr 25'!F160)</f>
        <v>0</v>
      </c>
      <c r="H159" s="41">
        <f>SUM('May 25'!F160)</f>
        <v>0</v>
      </c>
      <c r="I159" s="41">
        <f>SUM('Jun 25'!F160)</f>
        <v>0</v>
      </c>
      <c r="J159" s="41">
        <f>SUM('Jul 25'!F160)</f>
        <v>0</v>
      </c>
      <c r="K159" s="41">
        <f>SUM('Ago 25'!F160)</f>
        <v>0</v>
      </c>
      <c r="L159" s="41">
        <f>SUM('Sep 25'!F160)</f>
        <v>0</v>
      </c>
      <c r="M159" s="41">
        <f>SUM('Oct 25'!F160)</f>
        <v>0</v>
      </c>
      <c r="N159" s="41">
        <f>SUM('Nov 25'!F160)</f>
        <v>0</v>
      </c>
      <c r="O159" s="41">
        <f>SUM('Dic 25'!F160)</f>
        <v>0</v>
      </c>
    </row>
    <row r="160" spans="2:15" x14ac:dyDescent="0.45">
      <c r="B160" s="46" t="s">
        <v>10</v>
      </c>
      <c r="C160" s="46">
        <v>503</v>
      </c>
      <c r="D160" s="41">
        <f>'Ene 25'!F161</f>
        <v>12.628</v>
      </c>
      <c r="E160" s="41">
        <f>'Feb 25'!F161</f>
        <v>36.082000000000001</v>
      </c>
      <c r="F160" s="41">
        <f>SUM('Mar 25'!F161)</f>
        <v>12.762</v>
      </c>
      <c r="G160" s="41">
        <f>SUM('Abr 25'!F161)</f>
        <v>0</v>
      </c>
      <c r="H160" s="41">
        <f>SUM('May 25'!F161)</f>
        <v>0</v>
      </c>
      <c r="I160" s="41">
        <f>SUM('Jun 25'!F161)</f>
        <v>0</v>
      </c>
      <c r="J160" s="41">
        <f>SUM('Jul 25'!F161)</f>
        <v>0</v>
      </c>
      <c r="K160" s="41">
        <f>SUM('Ago 25'!F161)</f>
        <v>0</v>
      </c>
      <c r="L160" s="41">
        <f>SUM('Sep 25'!F161)</f>
        <v>0</v>
      </c>
      <c r="M160" s="41">
        <f>SUM('Oct 25'!F161)</f>
        <v>0</v>
      </c>
      <c r="N160" s="41">
        <f>SUM('Nov 25'!F161)</f>
        <v>0</v>
      </c>
      <c r="O160" s="41">
        <f>SUM('Dic 25'!F161)</f>
        <v>0</v>
      </c>
    </row>
    <row r="161" spans="2:15" x14ac:dyDescent="0.45">
      <c r="B161" s="46" t="s">
        <v>10</v>
      </c>
      <c r="C161" s="46">
        <v>504</v>
      </c>
      <c r="D161" s="41">
        <f>'Ene 25'!F162</f>
        <v>31.815999999999999</v>
      </c>
      <c r="E161" s="41">
        <f>'Feb 25'!F162</f>
        <v>30.407</v>
      </c>
      <c r="F161" s="41">
        <f>SUM('Mar 25'!F162)</f>
        <v>31.003</v>
      </c>
      <c r="G161" s="41">
        <f>SUM('Abr 25'!F162)</f>
        <v>0</v>
      </c>
      <c r="H161" s="41">
        <f>SUM('May 25'!F162)</f>
        <v>0</v>
      </c>
      <c r="I161" s="41">
        <f>SUM('Jun 25'!F162)</f>
        <v>0</v>
      </c>
      <c r="J161" s="41">
        <f>SUM('Jul 25'!F162)</f>
        <v>0</v>
      </c>
      <c r="K161" s="41">
        <f>SUM('Ago 25'!F162)</f>
        <v>0</v>
      </c>
      <c r="L161" s="41">
        <f>SUM('Sep 25'!F162)</f>
        <v>0</v>
      </c>
      <c r="M161" s="41">
        <f>SUM('Oct 25'!F162)</f>
        <v>0</v>
      </c>
      <c r="N161" s="41">
        <f>SUM('Nov 25'!F162)</f>
        <v>0</v>
      </c>
      <c r="O161" s="41">
        <f>SUM('Dic 25'!F162)</f>
        <v>0</v>
      </c>
    </row>
    <row r="162" spans="2:15" x14ac:dyDescent="0.45">
      <c r="B162" s="46" t="s">
        <v>11</v>
      </c>
      <c r="C162" s="46">
        <v>101</v>
      </c>
      <c r="D162" s="41">
        <f>'Ene 25'!F163</f>
        <v>23.312000000000001</v>
      </c>
      <c r="E162" s="41">
        <f>'Feb 25'!F163</f>
        <v>17.463999999999999</v>
      </c>
      <c r="F162" s="41">
        <f>SUM('Mar 25'!F163)</f>
        <v>16.722999999999999</v>
      </c>
      <c r="G162" s="41">
        <f>SUM('Abr 25'!F163)</f>
        <v>0</v>
      </c>
      <c r="H162" s="41">
        <f>SUM('May 25'!F163)</f>
        <v>0</v>
      </c>
      <c r="I162" s="41">
        <f>SUM('Jun 25'!F163)</f>
        <v>0</v>
      </c>
      <c r="J162" s="41">
        <f>SUM('Jul 25'!F163)</f>
        <v>0</v>
      </c>
      <c r="K162" s="41">
        <f>SUM('Ago 25'!F163)</f>
        <v>0</v>
      </c>
      <c r="L162" s="41">
        <f>SUM('Sep 25'!F163)</f>
        <v>0</v>
      </c>
      <c r="M162" s="41">
        <f>SUM('Oct 25'!F163)</f>
        <v>0</v>
      </c>
      <c r="N162" s="41">
        <f>SUM('Nov 25'!F163)</f>
        <v>0</v>
      </c>
      <c r="O162" s="41">
        <f>SUM('Dic 25'!F163)</f>
        <v>0</v>
      </c>
    </row>
    <row r="163" spans="2:15" x14ac:dyDescent="0.45">
      <c r="B163" s="46" t="s">
        <v>11</v>
      </c>
      <c r="C163" s="46">
        <v>102</v>
      </c>
      <c r="D163" s="41">
        <f>'Ene 25'!F164</f>
        <v>27.771000000000001</v>
      </c>
      <c r="E163" s="41">
        <f>'Feb 25'!F164</f>
        <v>26.472999999999999</v>
      </c>
      <c r="F163" s="41">
        <f>SUM('Mar 25'!F164)</f>
        <v>25.977</v>
      </c>
      <c r="G163" s="41">
        <f>SUM('Abr 25'!F164)</f>
        <v>0</v>
      </c>
      <c r="H163" s="41">
        <f>SUM('May 25'!F164)</f>
        <v>0</v>
      </c>
      <c r="I163" s="41">
        <f>SUM('Jun 25'!F164)</f>
        <v>0</v>
      </c>
      <c r="J163" s="41">
        <f>SUM('Jul 25'!F164)</f>
        <v>0</v>
      </c>
      <c r="K163" s="41">
        <f>SUM('Ago 25'!F164)</f>
        <v>0</v>
      </c>
      <c r="L163" s="41">
        <f>SUM('Sep 25'!F164)</f>
        <v>0</v>
      </c>
      <c r="M163" s="41">
        <f>SUM('Oct 25'!F164)</f>
        <v>0</v>
      </c>
      <c r="N163" s="41">
        <f>SUM('Nov 25'!F164)</f>
        <v>0</v>
      </c>
      <c r="O163" s="41">
        <f>SUM('Dic 25'!F164)</f>
        <v>0</v>
      </c>
    </row>
    <row r="164" spans="2:15" x14ac:dyDescent="0.45">
      <c r="B164" s="46" t="s">
        <v>11</v>
      </c>
      <c r="C164" s="46">
        <v>103</v>
      </c>
      <c r="D164" s="41">
        <f>'Ene 25'!F165</f>
        <v>8.9390000000000001</v>
      </c>
      <c r="E164" s="41">
        <f>'Feb 25'!F165</f>
        <v>6.3870000000000005</v>
      </c>
      <c r="F164" s="41">
        <f>SUM('Mar 25'!F165)</f>
        <v>5.726</v>
      </c>
      <c r="G164" s="41">
        <f>SUM('Abr 25'!F165)</f>
        <v>0</v>
      </c>
      <c r="H164" s="41">
        <f>SUM('May 25'!F165)</f>
        <v>0</v>
      </c>
      <c r="I164" s="41">
        <f>SUM('Jun 25'!F165)</f>
        <v>0</v>
      </c>
      <c r="J164" s="41">
        <f>SUM('Jul 25'!F165)</f>
        <v>0</v>
      </c>
      <c r="K164" s="41">
        <f>SUM('Ago 25'!F165)</f>
        <v>0</v>
      </c>
      <c r="L164" s="41">
        <f>SUM('Sep 25'!F165)</f>
        <v>0</v>
      </c>
      <c r="M164" s="41">
        <f>SUM('Oct 25'!F165)</f>
        <v>0</v>
      </c>
      <c r="N164" s="41">
        <f>SUM('Nov 25'!F165)</f>
        <v>0</v>
      </c>
      <c r="O164" s="41">
        <f>SUM('Dic 25'!F165)</f>
        <v>0</v>
      </c>
    </row>
    <row r="165" spans="2:15" x14ac:dyDescent="0.45">
      <c r="B165" s="46" t="s">
        <v>11</v>
      </c>
      <c r="C165" s="46">
        <v>104</v>
      </c>
      <c r="D165" s="41">
        <f>'Ene 25'!F166</f>
        <v>31.581</v>
      </c>
      <c r="E165" s="41">
        <f>'Feb 25'!F166</f>
        <v>35.006</v>
      </c>
      <c r="F165" s="41">
        <f>SUM('Mar 25'!F166)</f>
        <v>25.439</v>
      </c>
      <c r="G165" s="41">
        <f>SUM('Abr 25'!F166)</f>
        <v>0</v>
      </c>
      <c r="H165" s="41">
        <f>SUM('May 25'!F166)</f>
        <v>0</v>
      </c>
      <c r="I165" s="41">
        <f>SUM('Jun 25'!F166)</f>
        <v>0</v>
      </c>
      <c r="J165" s="41">
        <f>SUM('Jul 25'!F166)</f>
        <v>0</v>
      </c>
      <c r="K165" s="41">
        <f>SUM('Ago 25'!F166)</f>
        <v>0</v>
      </c>
      <c r="L165" s="41">
        <f>SUM('Sep 25'!F166)</f>
        <v>0</v>
      </c>
      <c r="M165" s="41">
        <f>SUM('Oct 25'!F166)</f>
        <v>0</v>
      </c>
      <c r="N165" s="41">
        <f>SUM('Nov 25'!F166)</f>
        <v>0</v>
      </c>
      <c r="O165" s="41">
        <f>SUM('Dic 25'!F166)</f>
        <v>0</v>
      </c>
    </row>
    <row r="166" spans="2:15" x14ac:dyDescent="0.45">
      <c r="B166" s="46" t="s">
        <v>11</v>
      </c>
      <c r="C166" s="46">
        <v>201</v>
      </c>
      <c r="D166" s="41">
        <f>'Ene 25'!F167</f>
        <v>14.367000000000001</v>
      </c>
      <c r="E166" s="41">
        <f>'Feb 25'!F167</f>
        <v>11.131</v>
      </c>
      <c r="F166" s="41">
        <f>SUM('Mar 25'!F167)</f>
        <v>11.053000000000001</v>
      </c>
      <c r="G166" s="41">
        <f>SUM('Abr 25'!F167)</f>
        <v>0</v>
      </c>
      <c r="H166" s="41">
        <f>SUM('May 25'!F167)</f>
        <v>0</v>
      </c>
      <c r="I166" s="41">
        <f>SUM('Jun 25'!F167)</f>
        <v>0</v>
      </c>
      <c r="J166" s="41">
        <f>SUM('Jul 25'!F167)</f>
        <v>0</v>
      </c>
      <c r="K166" s="41">
        <f>SUM('Ago 25'!F167)</f>
        <v>0</v>
      </c>
      <c r="L166" s="41">
        <f>SUM('Sep 25'!F167)</f>
        <v>0</v>
      </c>
      <c r="M166" s="41">
        <f>SUM('Oct 25'!F167)</f>
        <v>0</v>
      </c>
      <c r="N166" s="41">
        <f>SUM('Nov 25'!F167)</f>
        <v>0</v>
      </c>
      <c r="O166" s="41">
        <f>SUM('Dic 25'!F167)</f>
        <v>0</v>
      </c>
    </row>
    <row r="167" spans="2:15" x14ac:dyDescent="0.45">
      <c r="B167" s="46" t="s">
        <v>11</v>
      </c>
      <c r="C167" s="46">
        <v>202</v>
      </c>
      <c r="D167" s="41">
        <f>'Ene 25'!F168</f>
        <v>17.928000000000001</v>
      </c>
      <c r="E167" s="41">
        <f>'Feb 25'!F168</f>
        <v>26.02</v>
      </c>
      <c r="F167" s="41">
        <f>SUM('Mar 25'!F168)</f>
        <v>33.097000000000001</v>
      </c>
      <c r="G167" s="41">
        <f>SUM('Abr 25'!F168)</f>
        <v>0</v>
      </c>
      <c r="H167" s="41">
        <f>SUM('May 25'!F168)</f>
        <v>0</v>
      </c>
      <c r="I167" s="41">
        <f>SUM('Jun 25'!F168)</f>
        <v>0</v>
      </c>
      <c r="J167" s="41">
        <f>SUM('Jul 25'!F168)</f>
        <v>0</v>
      </c>
      <c r="K167" s="41">
        <f>SUM('Ago 25'!F168)</f>
        <v>0</v>
      </c>
      <c r="L167" s="41">
        <f>SUM('Sep 25'!F168)</f>
        <v>0</v>
      </c>
      <c r="M167" s="41">
        <f>SUM('Oct 25'!F168)</f>
        <v>0</v>
      </c>
      <c r="N167" s="41">
        <f>SUM('Nov 25'!F168)</f>
        <v>0</v>
      </c>
      <c r="O167" s="41">
        <f>SUM('Dic 25'!F168)</f>
        <v>0</v>
      </c>
    </row>
    <row r="168" spans="2:15" x14ac:dyDescent="0.45">
      <c r="B168" s="46" t="s">
        <v>11</v>
      </c>
      <c r="C168" s="46">
        <v>203</v>
      </c>
      <c r="D168" s="41">
        <f>'Ene 25'!F169</f>
        <v>10.024000000000001</v>
      </c>
      <c r="E168" s="41">
        <f>'Feb 25'!F169</f>
        <v>14.325000000000001</v>
      </c>
      <c r="F168" s="41">
        <f>SUM('Mar 25'!F169)</f>
        <v>8.9340000000000011</v>
      </c>
      <c r="G168" s="41">
        <f>SUM('Abr 25'!F169)</f>
        <v>0</v>
      </c>
      <c r="H168" s="41">
        <f>SUM('May 25'!F169)</f>
        <v>0</v>
      </c>
      <c r="I168" s="41">
        <f>SUM('Jun 25'!F169)</f>
        <v>0</v>
      </c>
      <c r="J168" s="41">
        <f>SUM('Jul 25'!F169)</f>
        <v>0</v>
      </c>
      <c r="K168" s="41">
        <f>SUM('Ago 25'!F169)</f>
        <v>0</v>
      </c>
      <c r="L168" s="41">
        <f>SUM('Sep 25'!F169)</f>
        <v>0</v>
      </c>
      <c r="M168" s="41">
        <f>SUM('Oct 25'!F169)</f>
        <v>0</v>
      </c>
      <c r="N168" s="41">
        <f>SUM('Nov 25'!F169)</f>
        <v>0</v>
      </c>
      <c r="O168" s="41">
        <f>SUM('Dic 25'!F169)</f>
        <v>0</v>
      </c>
    </row>
    <row r="169" spans="2:15" x14ac:dyDescent="0.45">
      <c r="B169" s="46" t="s">
        <v>11</v>
      </c>
      <c r="C169" s="46">
        <v>204</v>
      </c>
      <c r="D169" s="41">
        <f>'Ene 25'!F170</f>
        <v>15.917</v>
      </c>
      <c r="E169" s="41">
        <f>'Feb 25'!F170</f>
        <v>15.075000000000001</v>
      </c>
      <c r="F169" s="41">
        <f>SUM('Mar 25'!F170)</f>
        <v>12.551</v>
      </c>
      <c r="G169" s="41">
        <f>SUM('Abr 25'!F170)</f>
        <v>0</v>
      </c>
      <c r="H169" s="41">
        <f>SUM('May 25'!F170)</f>
        <v>0</v>
      </c>
      <c r="I169" s="41">
        <f>SUM('Jun 25'!F170)</f>
        <v>0</v>
      </c>
      <c r="J169" s="41">
        <f>SUM('Jul 25'!F170)</f>
        <v>0</v>
      </c>
      <c r="K169" s="41">
        <f>SUM('Ago 25'!F170)</f>
        <v>0</v>
      </c>
      <c r="L169" s="41">
        <f>SUM('Sep 25'!F170)</f>
        <v>0</v>
      </c>
      <c r="M169" s="41">
        <f>SUM('Oct 25'!F170)</f>
        <v>0</v>
      </c>
      <c r="N169" s="41">
        <f>SUM('Nov 25'!F170)</f>
        <v>0</v>
      </c>
      <c r="O169" s="41">
        <f>SUM('Dic 25'!F170)</f>
        <v>0</v>
      </c>
    </row>
    <row r="170" spans="2:15" x14ac:dyDescent="0.45">
      <c r="B170" s="46" t="s">
        <v>11</v>
      </c>
      <c r="C170" s="46">
        <v>301</v>
      </c>
      <c r="D170" s="41">
        <f>'Ene 25'!F171</f>
        <v>12.81</v>
      </c>
      <c r="E170" s="41">
        <f>'Feb 25'!F171</f>
        <v>15.375</v>
      </c>
      <c r="F170" s="41">
        <f>SUM('Mar 25'!F171)</f>
        <v>11.116</v>
      </c>
      <c r="G170" s="41">
        <f>SUM('Abr 25'!F171)</f>
        <v>0</v>
      </c>
      <c r="H170" s="41">
        <f>SUM('May 25'!F171)</f>
        <v>0</v>
      </c>
      <c r="I170" s="41">
        <f>SUM('Jun 25'!F171)</f>
        <v>0</v>
      </c>
      <c r="J170" s="41">
        <f>SUM('Jul 25'!F171)</f>
        <v>0</v>
      </c>
      <c r="K170" s="41">
        <f>SUM('Ago 25'!F171)</f>
        <v>0</v>
      </c>
      <c r="L170" s="41">
        <f>SUM('Sep 25'!F171)</f>
        <v>0</v>
      </c>
      <c r="M170" s="41">
        <f>SUM('Oct 25'!F171)</f>
        <v>0</v>
      </c>
      <c r="N170" s="41">
        <f>SUM('Nov 25'!F171)</f>
        <v>0</v>
      </c>
      <c r="O170" s="41">
        <f>SUM('Dic 25'!F171)</f>
        <v>0</v>
      </c>
    </row>
    <row r="171" spans="2:15" x14ac:dyDescent="0.45">
      <c r="B171" s="46" t="s">
        <v>11</v>
      </c>
      <c r="C171" s="46">
        <v>302</v>
      </c>
      <c r="D171" s="41">
        <f>'Ene 25'!F172</f>
        <v>11.673999999999999</v>
      </c>
      <c r="E171" s="41">
        <f>'Feb 25'!F172</f>
        <v>14.718</v>
      </c>
      <c r="F171" s="41">
        <f>SUM('Mar 25'!F172)</f>
        <v>11.53</v>
      </c>
      <c r="G171" s="41">
        <f>SUM('Abr 25'!F172)</f>
        <v>0</v>
      </c>
      <c r="H171" s="41">
        <f>SUM('May 25'!F172)</f>
        <v>0</v>
      </c>
      <c r="I171" s="41">
        <f>SUM('Jun 25'!F172)</f>
        <v>0</v>
      </c>
      <c r="J171" s="41">
        <f>SUM('Jul 25'!F172)</f>
        <v>0</v>
      </c>
      <c r="K171" s="41">
        <f>SUM('Ago 25'!F172)</f>
        <v>0</v>
      </c>
      <c r="L171" s="41">
        <f>SUM('Sep 25'!F172)</f>
        <v>0</v>
      </c>
      <c r="M171" s="41">
        <f>SUM('Oct 25'!F172)</f>
        <v>0</v>
      </c>
      <c r="N171" s="41">
        <f>SUM('Nov 25'!F172)</f>
        <v>0</v>
      </c>
      <c r="O171" s="41">
        <f>SUM('Dic 25'!F172)</f>
        <v>0</v>
      </c>
    </row>
    <row r="172" spans="2:15" x14ac:dyDescent="0.45">
      <c r="B172" s="46" t="s">
        <v>11</v>
      </c>
      <c r="C172" s="46">
        <v>303</v>
      </c>
      <c r="D172" s="41">
        <f>'Ene 25'!F173</f>
        <v>12.647</v>
      </c>
      <c r="E172" s="41">
        <f>'Feb 25'!F173</f>
        <v>9.891</v>
      </c>
      <c r="F172" s="41">
        <f>SUM('Mar 25'!F173)</f>
        <v>6.7839999999999998</v>
      </c>
      <c r="G172" s="41">
        <f>SUM('Abr 25'!F173)</f>
        <v>0</v>
      </c>
      <c r="H172" s="41">
        <f>SUM('May 25'!F173)</f>
        <v>0</v>
      </c>
      <c r="I172" s="41">
        <f>SUM('Jun 25'!F173)</f>
        <v>0</v>
      </c>
      <c r="J172" s="41">
        <f>SUM('Jul 25'!F173)</f>
        <v>0</v>
      </c>
      <c r="K172" s="41">
        <f>SUM('Ago 25'!F173)</f>
        <v>0</v>
      </c>
      <c r="L172" s="41">
        <f>SUM('Sep 25'!F173)</f>
        <v>0</v>
      </c>
      <c r="M172" s="41">
        <f>SUM('Oct 25'!F173)</f>
        <v>0</v>
      </c>
      <c r="N172" s="41">
        <f>SUM('Nov 25'!F173)</f>
        <v>0</v>
      </c>
      <c r="O172" s="41">
        <f>SUM('Dic 25'!F173)</f>
        <v>0</v>
      </c>
    </row>
    <row r="173" spans="2:15" x14ac:dyDescent="0.45">
      <c r="B173" s="46" t="s">
        <v>11</v>
      </c>
      <c r="C173" s="46">
        <v>304</v>
      </c>
      <c r="D173" s="41">
        <f>'Ene 25'!F174</f>
        <v>27.013000000000002</v>
      </c>
      <c r="E173" s="41">
        <f>'Feb 25'!F174</f>
        <v>35.975999999999999</v>
      </c>
      <c r="F173" s="41">
        <f>SUM('Mar 25'!F174)</f>
        <v>18.923999999999999</v>
      </c>
      <c r="G173" s="41">
        <f>SUM('Abr 25'!F174)</f>
        <v>0</v>
      </c>
      <c r="H173" s="41">
        <f>SUM('May 25'!F174)</f>
        <v>0</v>
      </c>
      <c r="I173" s="41">
        <f>SUM('Jun 25'!F174)</f>
        <v>0</v>
      </c>
      <c r="J173" s="41">
        <f>SUM('Jul 25'!F174)</f>
        <v>0</v>
      </c>
      <c r="K173" s="41">
        <f>SUM('Ago 25'!F174)</f>
        <v>0</v>
      </c>
      <c r="L173" s="41">
        <f>SUM('Sep 25'!F174)</f>
        <v>0</v>
      </c>
      <c r="M173" s="41">
        <f>SUM('Oct 25'!F174)</f>
        <v>0</v>
      </c>
      <c r="N173" s="41">
        <f>SUM('Nov 25'!F174)</f>
        <v>0</v>
      </c>
      <c r="O173" s="41">
        <f>SUM('Dic 25'!F174)</f>
        <v>0</v>
      </c>
    </row>
    <row r="174" spans="2:15" x14ac:dyDescent="0.45">
      <c r="B174" s="46" t="s">
        <v>11</v>
      </c>
      <c r="C174" s="46">
        <v>401</v>
      </c>
      <c r="D174" s="41">
        <f>'Ene 25'!F175</f>
        <v>9.0080000000000009</v>
      </c>
      <c r="E174" s="41">
        <f>'Feb 25'!F175</f>
        <v>8.697000000000001</v>
      </c>
      <c r="F174" s="41">
        <f>SUM('Mar 25'!F175)</f>
        <v>2.9820000000000002</v>
      </c>
      <c r="G174" s="41">
        <f>SUM('Abr 25'!F175)</f>
        <v>0</v>
      </c>
      <c r="H174" s="41">
        <f>SUM('May 25'!F175)</f>
        <v>0</v>
      </c>
      <c r="I174" s="41">
        <f>SUM('Jun 25'!F175)</f>
        <v>0</v>
      </c>
      <c r="J174" s="41">
        <f>SUM('Jul 25'!F175)</f>
        <v>0</v>
      </c>
      <c r="K174" s="41">
        <f>SUM('Ago 25'!F175)</f>
        <v>0</v>
      </c>
      <c r="L174" s="41">
        <f>SUM('Sep 25'!F175)</f>
        <v>0</v>
      </c>
      <c r="M174" s="41">
        <f>SUM('Oct 25'!F175)</f>
        <v>0</v>
      </c>
      <c r="N174" s="41">
        <f>SUM('Nov 25'!F175)</f>
        <v>0</v>
      </c>
      <c r="O174" s="41">
        <f>SUM('Dic 25'!F175)</f>
        <v>0</v>
      </c>
    </row>
    <row r="175" spans="2:15" x14ac:dyDescent="0.45">
      <c r="B175" s="46" t="s">
        <v>11</v>
      </c>
      <c r="C175" s="46">
        <v>402</v>
      </c>
      <c r="D175" s="41">
        <f>'Ene 25'!F176</f>
        <v>8.4220000000000006</v>
      </c>
      <c r="E175" s="41">
        <f>'Feb 25'!F176</f>
        <v>10.116</v>
      </c>
      <c r="F175" s="41">
        <f>SUM('Mar 25'!F176)</f>
        <v>8.3930000000000007</v>
      </c>
      <c r="G175" s="41">
        <f>SUM('Abr 25'!F176)</f>
        <v>0</v>
      </c>
      <c r="H175" s="41">
        <f>SUM('May 25'!F176)</f>
        <v>0</v>
      </c>
      <c r="I175" s="41">
        <f>SUM('Jun 25'!F176)</f>
        <v>0</v>
      </c>
      <c r="J175" s="41">
        <f>SUM('Jul 25'!F176)</f>
        <v>0</v>
      </c>
      <c r="K175" s="41">
        <f>SUM('Ago 25'!F176)</f>
        <v>0</v>
      </c>
      <c r="L175" s="41">
        <f>SUM('Sep 25'!F176)</f>
        <v>0</v>
      </c>
      <c r="M175" s="41">
        <f>SUM('Oct 25'!F176)</f>
        <v>0</v>
      </c>
      <c r="N175" s="41">
        <f>SUM('Nov 25'!F176)</f>
        <v>0</v>
      </c>
      <c r="O175" s="41">
        <f>SUM('Dic 25'!F176)</f>
        <v>0</v>
      </c>
    </row>
    <row r="176" spans="2:15" x14ac:dyDescent="0.45">
      <c r="B176" s="46" t="s">
        <v>11</v>
      </c>
      <c r="C176" s="46">
        <v>403</v>
      </c>
      <c r="D176" s="41">
        <f>'Ene 25'!F177</f>
        <v>17.199000000000002</v>
      </c>
      <c r="E176" s="41">
        <f>'Feb 25'!F177</f>
        <v>17.315999999999999</v>
      </c>
      <c r="F176" s="41">
        <f>SUM('Mar 25'!F177)</f>
        <v>16.713999999999999</v>
      </c>
      <c r="G176" s="41">
        <f>SUM('Abr 25'!F177)</f>
        <v>0</v>
      </c>
      <c r="H176" s="41">
        <f>SUM('May 25'!F177)</f>
        <v>0</v>
      </c>
      <c r="I176" s="41">
        <f>SUM('Jun 25'!F177)</f>
        <v>0</v>
      </c>
      <c r="J176" s="41">
        <f>SUM('Jul 25'!F177)</f>
        <v>0</v>
      </c>
      <c r="K176" s="41">
        <f>SUM('Ago 25'!F177)</f>
        <v>0</v>
      </c>
      <c r="L176" s="41">
        <f>SUM('Sep 25'!F177)</f>
        <v>0</v>
      </c>
      <c r="M176" s="41">
        <f>SUM('Oct 25'!F177)</f>
        <v>0</v>
      </c>
      <c r="N176" s="41">
        <f>SUM('Nov 25'!F177)</f>
        <v>0</v>
      </c>
      <c r="O176" s="41">
        <f>SUM('Dic 25'!F177)</f>
        <v>0</v>
      </c>
    </row>
    <row r="177" spans="2:15" x14ac:dyDescent="0.45">
      <c r="B177" s="46" t="s">
        <v>11</v>
      </c>
      <c r="C177" s="46">
        <v>404</v>
      </c>
      <c r="D177" s="41">
        <f>'Ene 25'!F178</f>
        <v>8.9090000000000007</v>
      </c>
      <c r="E177" s="41">
        <f>'Feb 25'!F178</f>
        <v>2.085</v>
      </c>
      <c r="F177" s="41">
        <f>SUM('Mar 25'!F178)</f>
        <v>11.077999999999999</v>
      </c>
      <c r="G177" s="41">
        <f>SUM('Abr 25'!F178)</f>
        <v>0</v>
      </c>
      <c r="H177" s="41">
        <f>SUM('May 25'!F178)</f>
        <v>0</v>
      </c>
      <c r="I177" s="41">
        <f>SUM('Jun 25'!F178)</f>
        <v>0</v>
      </c>
      <c r="J177" s="41">
        <f>SUM('Jul 25'!F178)</f>
        <v>0</v>
      </c>
      <c r="K177" s="41">
        <f>SUM('Ago 25'!F178)</f>
        <v>0</v>
      </c>
      <c r="L177" s="41">
        <f>SUM('Sep 25'!F178)</f>
        <v>0</v>
      </c>
      <c r="M177" s="41">
        <f>SUM('Oct 25'!F178)</f>
        <v>0</v>
      </c>
      <c r="N177" s="41">
        <f>SUM('Nov 25'!F178)</f>
        <v>0</v>
      </c>
      <c r="O177" s="41">
        <f>SUM('Dic 25'!F178)</f>
        <v>0</v>
      </c>
    </row>
    <row r="178" spans="2:15" x14ac:dyDescent="0.45">
      <c r="B178" s="46" t="s">
        <v>11</v>
      </c>
      <c r="C178" s="46">
        <v>501</v>
      </c>
      <c r="D178" s="41">
        <f>'Ene 25'!F179</f>
        <v>25.013000000000002</v>
      </c>
      <c r="E178" s="41">
        <f>'Feb 25'!F179</f>
        <v>25.507999999999999</v>
      </c>
      <c r="F178" s="41">
        <f>SUM('Mar 25'!F179)</f>
        <v>23.187000000000001</v>
      </c>
      <c r="G178" s="41">
        <f>SUM('Abr 25'!F179)</f>
        <v>0</v>
      </c>
      <c r="H178" s="41">
        <f>SUM('May 25'!F179)</f>
        <v>0</v>
      </c>
      <c r="I178" s="41">
        <f>SUM('Jun 25'!F179)</f>
        <v>0</v>
      </c>
      <c r="J178" s="41">
        <f>SUM('Jul 25'!F179)</f>
        <v>0</v>
      </c>
      <c r="K178" s="41">
        <f>SUM('Ago 25'!F179)</f>
        <v>0</v>
      </c>
      <c r="L178" s="41">
        <f>SUM('Sep 25'!F179)</f>
        <v>0</v>
      </c>
      <c r="M178" s="41">
        <f>SUM('Oct 25'!F179)</f>
        <v>0</v>
      </c>
      <c r="N178" s="41">
        <f>SUM('Nov 25'!F179)</f>
        <v>0</v>
      </c>
      <c r="O178" s="41">
        <f>SUM('Dic 25'!F179)</f>
        <v>0</v>
      </c>
    </row>
    <row r="179" spans="2:15" x14ac:dyDescent="0.45">
      <c r="B179" s="46" t="s">
        <v>11</v>
      </c>
      <c r="C179" s="46">
        <v>502</v>
      </c>
      <c r="D179" s="41">
        <f>'Ene 25'!F180</f>
        <v>20.826000000000001</v>
      </c>
      <c r="E179" s="41">
        <f>'Feb 25'!F180</f>
        <v>15.008000000000001</v>
      </c>
      <c r="F179" s="41">
        <f>SUM('Mar 25'!F180)</f>
        <v>14.856</v>
      </c>
      <c r="G179" s="41">
        <f>SUM('Abr 25'!F180)</f>
        <v>0</v>
      </c>
      <c r="H179" s="41">
        <f>SUM('May 25'!F180)</f>
        <v>0</v>
      </c>
      <c r="I179" s="41">
        <f>SUM('Jun 25'!F180)</f>
        <v>0</v>
      </c>
      <c r="J179" s="41">
        <f>SUM('Jul 25'!F180)</f>
        <v>0</v>
      </c>
      <c r="K179" s="41">
        <f>SUM('Ago 25'!F180)</f>
        <v>0</v>
      </c>
      <c r="L179" s="41">
        <f>SUM('Sep 25'!F180)</f>
        <v>0</v>
      </c>
      <c r="M179" s="41">
        <f>SUM('Oct 25'!F180)</f>
        <v>0</v>
      </c>
      <c r="N179" s="41">
        <f>SUM('Nov 25'!F180)</f>
        <v>0</v>
      </c>
      <c r="O179" s="41">
        <f>SUM('Dic 25'!F180)</f>
        <v>0</v>
      </c>
    </row>
    <row r="180" spans="2:15" x14ac:dyDescent="0.45">
      <c r="B180" s="46" t="s">
        <v>11</v>
      </c>
      <c r="C180" s="46">
        <v>503</v>
      </c>
      <c r="D180" s="41">
        <f>'Ene 25'!F181</f>
        <v>9.1210000000000004</v>
      </c>
      <c r="E180" s="41">
        <f>'Feb 25'!F181</f>
        <v>16.161000000000001</v>
      </c>
      <c r="F180" s="41">
        <f>SUM('Mar 25'!F181)</f>
        <v>20.454000000000001</v>
      </c>
      <c r="G180" s="41">
        <f>SUM('Abr 25'!F181)</f>
        <v>0</v>
      </c>
      <c r="H180" s="41">
        <f>SUM('May 25'!F181)</f>
        <v>0</v>
      </c>
      <c r="I180" s="41">
        <f>SUM('Jun 25'!F181)</f>
        <v>0</v>
      </c>
      <c r="J180" s="41">
        <f>SUM('Jul 25'!F181)</f>
        <v>0</v>
      </c>
      <c r="K180" s="41">
        <f>SUM('Ago 25'!F181)</f>
        <v>0</v>
      </c>
      <c r="L180" s="41">
        <f>SUM('Sep 25'!F181)</f>
        <v>0</v>
      </c>
      <c r="M180" s="41">
        <f>SUM('Oct 25'!F181)</f>
        <v>0</v>
      </c>
      <c r="N180" s="41">
        <f>SUM('Nov 25'!F181)</f>
        <v>0</v>
      </c>
      <c r="O180" s="41">
        <f>SUM('Dic 25'!F181)</f>
        <v>0</v>
      </c>
    </row>
    <row r="181" spans="2:15" x14ac:dyDescent="0.45">
      <c r="B181" s="46" t="s">
        <v>11</v>
      </c>
      <c r="C181" s="46">
        <v>504</v>
      </c>
      <c r="D181" s="41">
        <f>'Ene 25'!F182</f>
        <v>20.788</v>
      </c>
      <c r="E181" s="41">
        <f>'Feb 25'!F182</f>
        <v>21.559000000000001</v>
      </c>
      <c r="F181" s="41">
        <f>SUM('Mar 25'!F182)</f>
        <v>21.212</v>
      </c>
      <c r="G181" s="41">
        <f>SUM('Abr 25'!F182)</f>
        <v>0</v>
      </c>
      <c r="H181" s="41">
        <f>SUM('May 25'!F182)</f>
        <v>0</v>
      </c>
      <c r="I181" s="41">
        <f>SUM('Jun 25'!F182)</f>
        <v>0</v>
      </c>
      <c r="J181" s="41">
        <f>SUM('Jul 25'!F182)</f>
        <v>0</v>
      </c>
      <c r="K181" s="41">
        <f>SUM('Ago 25'!F182)</f>
        <v>0</v>
      </c>
      <c r="L181" s="41">
        <f>SUM('Sep 25'!F182)</f>
        <v>0</v>
      </c>
      <c r="M181" s="41">
        <f>SUM('Oct 25'!F182)</f>
        <v>0</v>
      </c>
      <c r="N181" s="41">
        <f>SUM('Nov 25'!F182)</f>
        <v>0</v>
      </c>
      <c r="O181" s="41">
        <f>SUM('Dic 25'!F182)</f>
        <v>0</v>
      </c>
    </row>
    <row r="182" spans="2:15" x14ac:dyDescent="0.45">
      <c r="B182" s="182" t="s">
        <v>296</v>
      </c>
      <c r="C182" s="46" t="s">
        <v>12</v>
      </c>
      <c r="D182" s="183">
        <f>SUM('Ene 25'!F194)</f>
        <v>0</v>
      </c>
      <c r="E182" s="183">
        <f>SUM('Feb 25'!F194)</f>
        <v>498.64700000000084</v>
      </c>
      <c r="F182" s="183">
        <f>SUM('Mar 25'!F194)</f>
        <v>735.88199999999733</v>
      </c>
      <c r="G182" s="183">
        <f>SUM('Abr 25'!F194)</f>
        <v>0.2001</v>
      </c>
      <c r="H182" s="183">
        <f>SUM('May 25'!F194)</f>
        <v>0.2001</v>
      </c>
      <c r="I182" s="183">
        <f>SUM('Jun 25'!F194)</f>
        <v>0.2001</v>
      </c>
      <c r="J182" s="183">
        <f>SUM('Jul 25'!F194)</f>
        <v>0.2001</v>
      </c>
      <c r="K182" s="183">
        <f>SUM('Ago 25'!F194)</f>
        <v>-0.89990000000000003</v>
      </c>
      <c r="L182" s="183">
        <f>SUM('Sep 25'!F194)</f>
        <v>2244.0001000000002</v>
      </c>
      <c r="M182" s="183">
        <f>SUM('Oct 25'!F194)</f>
        <v>0.2001</v>
      </c>
      <c r="N182" s="183">
        <f>SUM('Nov 25'!F194)</f>
        <v>1.1000100000000002</v>
      </c>
      <c r="O182" s="183">
        <f>SUM('Dic 25'!F194)</f>
        <v>2.001E-2</v>
      </c>
    </row>
    <row r="184" spans="2:15" x14ac:dyDescent="0.45">
      <c r="D184" s="6" t="s">
        <v>73</v>
      </c>
      <c r="E184" s="6" t="s">
        <v>74</v>
      </c>
      <c r="F184" s="6" t="s">
        <v>75</v>
      </c>
      <c r="G184" s="6" t="s">
        <v>76</v>
      </c>
      <c r="H184" s="6" t="s">
        <v>77</v>
      </c>
      <c r="I184" s="6" t="s">
        <v>78</v>
      </c>
      <c r="J184" s="6" t="s">
        <v>79</v>
      </c>
      <c r="K184" s="6" t="s">
        <v>80</v>
      </c>
      <c r="L184" s="6" t="s">
        <v>282</v>
      </c>
    </row>
    <row r="185" spans="2:15" ht="54.75" customHeight="1" x14ac:dyDescent="0.45">
      <c r="D185" s="164">
        <f>SUM(D2:D183)</f>
        <v>2904.8660000000004</v>
      </c>
      <c r="E185" s="164">
        <f t="shared" ref="E185:J185" si="0">SUM(E2:E183)</f>
        <v>3511</v>
      </c>
      <c r="F185" s="164">
        <f t="shared" si="0"/>
        <v>3668</v>
      </c>
      <c r="G185" s="164">
        <f t="shared" si="0"/>
        <v>0.2</v>
      </c>
      <c r="H185" s="164">
        <f t="shared" si="0"/>
        <v>0.2</v>
      </c>
      <c r="I185" s="164">
        <f t="shared" si="0"/>
        <v>0.2</v>
      </c>
      <c r="J185" s="164">
        <f t="shared" si="0"/>
        <v>0.2</v>
      </c>
      <c r="K185" s="164">
        <f>SUM(K2:K183)</f>
        <v>-0.9</v>
      </c>
      <c r="L185" s="164">
        <f>SUM(L2:L183)</f>
        <v>2244</v>
      </c>
    </row>
    <row r="186" spans="2:15" x14ac:dyDescent="0.45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9" spans="2:15" x14ac:dyDescent="0.45"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</row>
  </sheetData>
  <phoneticPr fontId="53" type="noConversion"/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7DB3B-30FC-4DAD-8D93-D22CDC3B4220}">
  <dimension ref="A1:N20"/>
  <sheetViews>
    <sheetView workbookViewId="0">
      <selection activeCell="J15" sqref="J15"/>
    </sheetView>
  </sheetViews>
  <sheetFormatPr baseColWidth="10" defaultRowHeight="14.25" x14ac:dyDescent="0.45"/>
  <cols>
    <col min="1" max="1" width="7.73046875" customWidth="1"/>
    <col min="2" max="2" width="6.73046875" customWidth="1"/>
    <col min="3" max="3" width="4.265625" customWidth="1"/>
    <col min="4" max="4" width="26" customWidth="1"/>
    <col min="7" max="7" width="6.1328125" bestFit="1" customWidth="1"/>
    <col min="9" max="9" width="12.1328125" customWidth="1"/>
    <col min="10" max="11" width="9.1328125" customWidth="1"/>
    <col min="12" max="12" width="4.3984375" customWidth="1"/>
  </cols>
  <sheetData>
    <row r="1" spans="1:14" x14ac:dyDescent="0.45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ht="14.65" thickBot="1" x14ac:dyDescent="0.5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pans="1:14" ht="14.65" thickBot="1" x14ac:dyDescent="0.5">
      <c r="A3" s="184"/>
      <c r="B3" s="184"/>
      <c r="C3" s="185"/>
      <c r="D3" s="186"/>
      <c r="E3" s="186"/>
      <c r="F3" s="186"/>
      <c r="G3" s="186"/>
      <c r="H3" s="186"/>
      <c r="I3" s="186"/>
      <c r="J3" s="186"/>
      <c r="K3" s="186"/>
      <c r="L3" s="187"/>
      <c r="M3" s="184"/>
      <c r="N3" s="184"/>
    </row>
    <row r="4" spans="1:14" ht="16.149999999999999" thickBot="1" x14ac:dyDescent="0.55000000000000004">
      <c r="A4" s="184"/>
      <c r="B4" s="184"/>
      <c r="C4" s="188"/>
      <c r="D4" s="189" t="s">
        <v>297</v>
      </c>
      <c r="E4" s="184"/>
      <c r="F4" s="184"/>
      <c r="G4" s="184"/>
      <c r="H4" s="184"/>
      <c r="I4" s="195" t="s">
        <v>311</v>
      </c>
      <c r="J4" s="331">
        <v>45627</v>
      </c>
      <c r="K4" s="332"/>
      <c r="L4" s="190"/>
      <c r="M4" s="184"/>
      <c r="N4" s="184"/>
    </row>
    <row r="5" spans="1:14" ht="15.75" x14ac:dyDescent="0.5">
      <c r="A5" s="184"/>
      <c r="B5" s="184"/>
      <c r="C5" s="188"/>
      <c r="D5" s="333" t="s">
        <v>307</v>
      </c>
      <c r="E5" s="333"/>
      <c r="F5" s="184"/>
      <c r="G5" s="184"/>
      <c r="H5" s="184"/>
      <c r="I5" s="191" t="s">
        <v>301</v>
      </c>
      <c r="J5" s="191" t="s">
        <v>302</v>
      </c>
      <c r="K5" s="191" t="s">
        <v>303</v>
      </c>
      <c r="L5" s="190"/>
      <c r="M5" s="184"/>
      <c r="N5" s="184"/>
    </row>
    <row r="6" spans="1:14" ht="15.75" x14ac:dyDescent="0.5">
      <c r="A6" s="184"/>
      <c r="B6" s="184"/>
      <c r="C6" s="188"/>
      <c r="D6" s="334" t="s">
        <v>299</v>
      </c>
      <c r="E6" s="334"/>
      <c r="F6" s="184"/>
      <c r="G6" s="184"/>
      <c r="H6" s="184"/>
      <c r="I6" s="197">
        <v>1</v>
      </c>
      <c r="J6" s="196">
        <v>46011</v>
      </c>
      <c r="K6" s="198" t="s">
        <v>347</v>
      </c>
      <c r="L6" s="190"/>
      <c r="M6" s="184"/>
      <c r="N6" s="184"/>
    </row>
    <row r="7" spans="1:14" x14ac:dyDescent="0.45">
      <c r="A7" s="184"/>
      <c r="B7" s="184"/>
      <c r="C7" s="188"/>
      <c r="D7" s="334" t="s">
        <v>298</v>
      </c>
      <c r="E7" s="334"/>
      <c r="F7" s="184"/>
      <c r="G7" s="184"/>
      <c r="H7" s="184"/>
      <c r="I7" s="184"/>
      <c r="J7" s="184"/>
      <c r="K7" s="184"/>
      <c r="L7" s="190"/>
      <c r="M7" s="184"/>
      <c r="N7" s="184"/>
    </row>
    <row r="8" spans="1:14" x14ac:dyDescent="0.45">
      <c r="A8" s="184"/>
      <c r="B8" s="184"/>
      <c r="C8" s="188"/>
      <c r="D8" s="184"/>
      <c r="E8" s="184"/>
      <c r="F8" s="184"/>
      <c r="G8" s="184"/>
      <c r="H8" s="184"/>
      <c r="I8" s="184"/>
      <c r="J8" s="184"/>
      <c r="K8" s="184"/>
      <c r="L8" s="190"/>
      <c r="M8" s="184"/>
      <c r="N8" s="184"/>
    </row>
    <row r="9" spans="1:14" x14ac:dyDescent="0.45">
      <c r="A9" s="184"/>
      <c r="B9" s="184"/>
      <c r="C9" s="188"/>
      <c r="D9" s="328" t="s">
        <v>300</v>
      </c>
      <c r="E9" s="328"/>
      <c r="F9" s="328"/>
      <c r="G9" s="184"/>
      <c r="H9" s="184"/>
      <c r="I9" s="184"/>
      <c r="J9" s="184"/>
      <c r="K9" s="184"/>
      <c r="L9" s="190"/>
      <c r="M9" s="184"/>
      <c r="N9" s="184"/>
    </row>
    <row r="10" spans="1:14" x14ac:dyDescent="0.45">
      <c r="A10" s="184"/>
      <c r="B10" s="184"/>
      <c r="C10" s="188"/>
      <c r="D10" s="328" t="s">
        <v>308</v>
      </c>
      <c r="E10" s="328"/>
      <c r="F10" s="328"/>
      <c r="G10" s="184"/>
      <c r="H10" s="329" t="s">
        <v>312</v>
      </c>
      <c r="I10" s="330"/>
      <c r="J10" s="329" t="s">
        <v>306</v>
      </c>
      <c r="K10" s="330"/>
      <c r="L10" s="190"/>
      <c r="M10" s="184"/>
      <c r="N10" s="184"/>
    </row>
    <row r="11" spans="1:14" ht="14.25" customHeight="1" x14ac:dyDescent="0.45">
      <c r="A11" s="184"/>
      <c r="B11" s="184"/>
      <c r="C11" s="188"/>
      <c r="D11" s="315" t="s">
        <v>310</v>
      </c>
      <c r="E11" s="316"/>
      <c r="F11" s="317"/>
      <c r="G11" s="184"/>
      <c r="H11" s="303" t="s">
        <v>348</v>
      </c>
      <c r="I11" s="304"/>
      <c r="J11" s="307">
        <v>335.45</v>
      </c>
      <c r="K11" s="308"/>
      <c r="L11" s="190"/>
      <c r="M11" s="184"/>
      <c r="N11" s="184"/>
    </row>
    <row r="12" spans="1:14" x14ac:dyDescent="0.45">
      <c r="A12" s="184"/>
      <c r="B12" s="184"/>
      <c r="C12" s="188"/>
      <c r="D12" s="318"/>
      <c r="E12" s="319"/>
      <c r="F12" s="320"/>
      <c r="G12" s="184"/>
      <c r="H12" s="305"/>
      <c r="I12" s="306"/>
      <c r="J12" s="309"/>
      <c r="K12" s="310"/>
      <c r="L12" s="190"/>
      <c r="M12" s="184"/>
      <c r="N12" s="184"/>
    </row>
    <row r="13" spans="1:14" ht="16.149999999999999" thickBot="1" x14ac:dyDescent="0.55000000000000004">
      <c r="A13" s="184"/>
      <c r="B13" s="184"/>
      <c r="C13" s="188"/>
      <c r="D13" s="318"/>
      <c r="E13" s="319"/>
      <c r="F13" s="320"/>
      <c r="G13" s="184"/>
      <c r="H13" s="311" t="s">
        <v>326</v>
      </c>
      <c r="I13" s="312"/>
      <c r="J13" s="313">
        <v>0</v>
      </c>
      <c r="K13" s="314"/>
      <c r="L13" s="190"/>
      <c r="M13" s="184"/>
      <c r="N13" s="184"/>
    </row>
    <row r="14" spans="1:14" ht="18.399999999999999" thickBot="1" x14ac:dyDescent="0.6">
      <c r="A14" s="184"/>
      <c r="B14" s="184"/>
      <c r="C14" s="188"/>
      <c r="D14" s="318"/>
      <c r="E14" s="319"/>
      <c r="F14" s="320"/>
      <c r="G14" s="184"/>
      <c r="H14" s="324" t="s">
        <v>33</v>
      </c>
      <c r="I14" s="325"/>
      <c r="J14" s="326">
        <f>SUM(J11:K13)</f>
        <v>335.45</v>
      </c>
      <c r="K14" s="327"/>
      <c r="L14" s="190"/>
      <c r="M14" s="184"/>
      <c r="N14" s="184"/>
    </row>
    <row r="15" spans="1:14" x14ac:dyDescent="0.45">
      <c r="A15" s="184"/>
      <c r="B15" s="184"/>
      <c r="C15" s="188"/>
      <c r="D15" s="318"/>
      <c r="E15" s="319"/>
      <c r="F15" s="320"/>
      <c r="G15" s="184"/>
      <c r="H15" s="184"/>
      <c r="I15" s="184"/>
      <c r="J15" s="184"/>
      <c r="K15" s="184"/>
      <c r="L15" s="190"/>
      <c r="M15" s="184"/>
      <c r="N15" s="184"/>
    </row>
    <row r="16" spans="1:14" x14ac:dyDescent="0.45">
      <c r="A16" s="184"/>
      <c r="B16" s="184"/>
      <c r="C16" s="188"/>
      <c r="D16" s="318"/>
      <c r="E16" s="319"/>
      <c r="F16" s="320"/>
      <c r="G16" s="184"/>
      <c r="H16" s="184"/>
      <c r="I16" s="184"/>
      <c r="J16" s="184"/>
      <c r="K16" s="184"/>
      <c r="L16" s="190"/>
      <c r="M16" s="184"/>
      <c r="N16" s="184"/>
    </row>
    <row r="17" spans="1:14" x14ac:dyDescent="0.45">
      <c r="A17" s="184"/>
      <c r="B17" s="184"/>
      <c r="C17" s="188"/>
      <c r="D17" s="321"/>
      <c r="E17" s="322"/>
      <c r="F17" s="323"/>
      <c r="G17" s="184"/>
      <c r="H17" s="184"/>
      <c r="I17" s="184"/>
      <c r="J17" s="184"/>
      <c r="K17" s="184"/>
      <c r="L17" s="190"/>
      <c r="M17" s="184"/>
      <c r="N17" s="184"/>
    </row>
    <row r="18" spans="1:14" ht="14.65" thickBot="1" x14ac:dyDescent="0.5">
      <c r="A18" s="184"/>
      <c r="B18" s="184"/>
      <c r="C18" s="192"/>
      <c r="D18" s="193"/>
      <c r="E18" s="193"/>
      <c r="F18" s="193"/>
      <c r="G18" s="193"/>
      <c r="H18" s="193"/>
      <c r="I18" s="193"/>
      <c r="J18" s="193"/>
      <c r="K18" s="193"/>
      <c r="L18" s="194"/>
      <c r="M18" s="184"/>
      <c r="N18" s="184"/>
    </row>
    <row r="19" spans="1:14" x14ac:dyDescent="0.45">
      <c r="A19" s="184"/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</row>
    <row r="20" spans="1:14" x14ac:dyDescent="0.45">
      <c r="A20" s="184"/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</row>
  </sheetData>
  <mergeCells count="15">
    <mergeCell ref="D10:F10"/>
    <mergeCell ref="H10:I10"/>
    <mergeCell ref="J10:K10"/>
    <mergeCell ref="J4:K4"/>
    <mergeCell ref="D5:E5"/>
    <mergeCell ref="D6:E6"/>
    <mergeCell ref="D7:E7"/>
    <mergeCell ref="D9:F9"/>
    <mergeCell ref="H11:I12"/>
    <mergeCell ref="J11:K12"/>
    <mergeCell ref="H13:I13"/>
    <mergeCell ref="J13:K13"/>
    <mergeCell ref="D11:F17"/>
    <mergeCell ref="H14:I14"/>
    <mergeCell ref="J14:K14"/>
  </mergeCells>
  <pageMargins left="0.7" right="0.7" top="0.75" bottom="0.75" header="0.3" footer="0.3"/>
  <pageSetup scale="85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47518-AFF5-4122-9B13-1CF3A250BEA8}">
  <dimension ref="A1:N22"/>
  <sheetViews>
    <sheetView workbookViewId="0">
      <selection activeCell="E21" sqref="E21"/>
    </sheetView>
  </sheetViews>
  <sheetFormatPr baseColWidth="10" defaultRowHeight="14.25" x14ac:dyDescent="0.45"/>
  <cols>
    <col min="1" max="1" width="7.73046875" customWidth="1"/>
    <col min="2" max="2" width="6.73046875" customWidth="1"/>
    <col min="3" max="3" width="4.265625" customWidth="1"/>
    <col min="4" max="4" width="26" customWidth="1"/>
    <col min="7" max="7" width="6.1328125" bestFit="1" customWidth="1"/>
    <col min="9" max="9" width="12.1328125" customWidth="1"/>
    <col min="10" max="11" width="9.1328125" customWidth="1"/>
    <col min="12" max="12" width="4.3984375" customWidth="1"/>
  </cols>
  <sheetData>
    <row r="1" spans="1:14" x14ac:dyDescent="0.45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ht="14.65" thickBot="1" x14ac:dyDescent="0.5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pans="1:14" ht="14.65" thickBot="1" x14ac:dyDescent="0.5">
      <c r="A3" s="184"/>
      <c r="B3" s="184"/>
      <c r="C3" s="185"/>
      <c r="D3" s="186"/>
      <c r="E3" s="186"/>
      <c r="F3" s="186"/>
      <c r="G3" s="186"/>
      <c r="H3" s="186"/>
      <c r="I3" s="186"/>
      <c r="J3" s="186"/>
      <c r="K3" s="186"/>
      <c r="L3" s="187"/>
      <c r="M3" s="184"/>
      <c r="N3" s="184"/>
    </row>
    <row r="4" spans="1:14" ht="16.149999999999999" thickBot="1" x14ac:dyDescent="0.55000000000000004">
      <c r="A4" s="184"/>
      <c r="B4" s="184"/>
      <c r="C4" s="188"/>
      <c r="D4" s="189" t="s">
        <v>297</v>
      </c>
      <c r="E4" s="184"/>
      <c r="F4" s="184"/>
      <c r="G4" s="184"/>
      <c r="H4" s="184"/>
      <c r="I4" s="195" t="s">
        <v>341</v>
      </c>
      <c r="J4" s="336" t="s">
        <v>342</v>
      </c>
      <c r="K4" s="337"/>
      <c r="L4" s="190"/>
      <c r="M4" s="184"/>
      <c r="N4" s="184"/>
    </row>
    <row r="5" spans="1:14" ht="15.75" x14ac:dyDescent="0.5">
      <c r="A5" s="184"/>
      <c r="B5" s="184"/>
      <c r="C5" s="188"/>
      <c r="D5" s="333" t="s">
        <v>307</v>
      </c>
      <c r="E5" s="333"/>
      <c r="F5" s="184"/>
      <c r="G5" s="184"/>
      <c r="H5" s="184"/>
      <c r="I5" s="191" t="s">
        <v>301</v>
      </c>
      <c r="J5" s="191" t="s">
        <v>302</v>
      </c>
      <c r="K5" s="191" t="s">
        <v>303</v>
      </c>
      <c r="L5" s="190"/>
      <c r="M5" s="184"/>
      <c r="N5" s="184"/>
    </row>
    <row r="6" spans="1:14" ht="15.75" x14ac:dyDescent="0.5">
      <c r="A6" s="184"/>
      <c r="B6" s="184"/>
      <c r="C6" s="188"/>
      <c r="D6" s="334" t="s">
        <v>299</v>
      </c>
      <c r="E6" s="334"/>
      <c r="F6" s="184"/>
      <c r="G6" s="184"/>
      <c r="H6" s="184"/>
      <c r="I6" s="197">
        <v>1</v>
      </c>
      <c r="J6" s="196">
        <v>45491</v>
      </c>
      <c r="K6" s="198" t="s">
        <v>343</v>
      </c>
      <c r="L6" s="190"/>
      <c r="M6" s="184"/>
      <c r="N6" s="184"/>
    </row>
    <row r="7" spans="1:14" x14ac:dyDescent="0.45">
      <c r="A7" s="184"/>
      <c r="B7" s="184"/>
      <c r="C7" s="188"/>
      <c r="D7" s="334" t="s">
        <v>298</v>
      </c>
      <c r="E7" s="334"/>
      <c r="F7" s="184"/>
      <c r="G7" s="184"/>
      <c r="H7" s="184"/>
      <c r="I7" s="184"/>
      <c r="J7" s="184"/>
      <c r="K7" s="184"/>
      <c r="L7" s="190"/>
      <c r="M7" s="184"/>
      <c r="N7" s="184"/>
    </row>
    <row r="8" spans="1:14" x14ac:dyDescent="0.45">
      <c r="A8" s="184"/>
      <c r="B8" s="184"/>
      <c r="C8" s="188"/>
      <c r="D8" s="184"/>
      <c r="E8" s="184"/>
      <c r="F8" s="184"/>
      <c r="G8" s="184"/>
      <c r="H8" s="184"/>
      <c r="I8" s="184"/>
      <c r="J8" s="184"/>
      <c r="K8" s="184"/>
      <c r="L8" s="190"/>
      <c r="M8" s="184"/>
      <c r="N8" s="184"/>
    </row>
    <row r="9" spans="1:14" x14ac:dyDescent="0.45">
      <c r="A9" s="184"/>
      <c r="B9" s="184"/>
      <c r="C9" s="188"/>
      <c r="D9" s="328" t="s">
        <v>300</v>
      </c>
      <c r="E9" s="328"/>
      <c r="F9" s="328"/>
      <c r="G9" s="184"/>
      <c r="H9" s="184"/>
      <c r="I9" s="184"/>
      <c r="J9" s="184"/>
      <c r="K9" s="184"/>
      <c r="L9" s="190"/>
      <c r="M9" s="184"/>
      <c r="N9" s="184"/>
    </row>
    <row r="10" spans="1:14" x14ac:dyDescent="0.45">
      <c r="A10" s="184"/>
      <c r="B10" s="184"/>
      <c r="C10" s="188"/>
      <c r="D10" s="328" t="s">
        <v>308</v>
      </c>
      <c r="E10" s="328"/>
      <c r="F10" s="328"/>
      <c r="G10" s="184"/>
      <c r="H10" s="328" t="s">
        <v>312</v>
      </c>
      <c r="I10" s="328"/>
      <c r="J10" s="328" t="s">
        <v>306</v>
      </c>
      <c r="K10" s="328"/>
      <c r="L10" s="190"/>
      <c r="M10" s="184"/>
      <c r="N10" s="184"/>
    </row>
    <row r="11" spans="1:14" x14ac:dyDescent="0.45">
      <c r="A11" s="184"/>
      <c r="B11" s="184"/>
      <c r="C11" s="188"/>
      <c r="D11" s="315" t="s">
        <v>310</v>
      </c>
      <c r="E11" s="316"/>
      <c r="F11" s="317"/>
      <c r="G11" s="184"/>
      <c r="H11" s="341" t="s">
        <v>313</v>
      </c>
      <c r="I11" s="341"/>
      <c r="J11" s="335">
        <v>290</v>
      </c>
      <c r="K11" s="335"/>
      <c r="L11" s="190"/>
      <c r="M11" s="184"/>
      <c r="N11" s="184"/>
    </row>
    <row r="12" spans="1:14" x14ac:dyDescent="0.45">
      <c r="A12" s="184"/>
      <c r="B12" s="184"/>
      <c r="C12" s="188"/>
      <c r="D12" s="318"/>
      <c r="E12" s="319"/>
      <c r="F12" s="320"/>
      <c r="G12" s="184"/>
      <c r="H12" s="341" t="s">
        <v>314</v>
      </c>
      <c r="I12" s="341"/>
      <c r="J12" s="335">
        <v>20</v>
      </c>
      <c r="K12" s="335"/>
      <c r="L12" s="190"/>
      <c r="M12" s="184"/>
      <c r="N12" s="184"/>
    </row>
    <row r="13" spans="1:14" x14ac:dyDescent="0.45">
      <c r="A13" s="184"/>
      <c r="B13" s="184"/>
      <c r="C13" s="188"/>
      <c r="D13" s="318"/>
      <c r="E13" s="319"/>
      <c r="F13" s="320"/>
      <c r="G13" s="184"/>
      <c r="H13" s="341" t="s">
        <v>304</v>
      </c>
      <c r="I13" s="341"/>
      <c r="J13" s="335">
        <v>99.69</v>
      </c>
      <c r="K13" s="335"/>
      <c r="L13" s="190"/>
      <c r="M13" s="184"/>
      <c r="N13" s="184"/>
    </row>
    <row r="14" spans="1:14" x14ac:dyDescent="0.45">
      <c r="A14" s="184"/>
      <c r="B14" s="184"/>
      <c r="C14" s="188"/>
      <c r="D14" s="318"/>
      <c r="E14" s="319"/>
      <c r="F14" s="320"/>
      <c r="G14" s="184"/>
      <c r="H14" s="341" t="s">
        <v>309</v>
      </c>
      <c r="I14" s="341"/>
      <c r="J14" s="335">
        <v>0</v>
      </c>
      <c r="K14" s="335"/>
      <c r="L14" s="190"/>
      <c r="M14" s="184"/>
      <c r="N14" s="184"/>
    </row>
    <row r="15" spans="1:14" x14ac:dyDescent="0.45">
      <c r="A15" s="184"/>
      <c r="B15" s="184"/>
      <c r="C15" s="188"/>
      <c r="D15" s="318"/>
      <c r="E15" s="319"/>
      <c r="F15" s="320"/>
      <c r="G15" s="184"/>
      <c r="H15" s="341" t="s">
        <v>305</v>
      </c>
      <c r="I15" s="341"/>
      <c r="J15" s="338">
        <v>0</v>
      </c>
      <c r="K15" s="338"/>
      <c r="L15" s="190"/>
      <c r="M15" s="184"/>
      <c r="N15" s="184"/>
    </row>
    <row r="16" spans="1:14" ht="14.65" thickBot="1" x14ac:dyDescent="0.5">
      <c r="A16" s="184"/>
      <c r="B16" s="184"/>
      <c r="C16" s="188"/>
      <c r="D16" s="318"/>
      <c r="E16" s="319"/>
      <c r="F16" s="320"/>
      <c r="G16" s="184"/>
      <c r="H16" s="341" t="s">
        <v>315</v>
      </c>
      <c r="I16" s="341"/>
      <c r="J16" s="338">
        <v>0</v>
      </c>
      <c r="K16" s="338"/>
      <c r="L16" s="190"/>
      <c r="M16" s="184"/>
      <c r="N16" s="184"/>
    </row>
    <row r="17" spans="1:14" ht="18.399999999999999" thickBot="1" x14ac:dyDescent="0.6">
      <c r="A17" s="184"/>
      <c r="B17" s="184"/>
      <c r="C17" s="188"/>
      <c r="D17" s="321"/>
      <c r="E17" s="322"/>
      <c r="F17" s="323"/>
      <c r="G17" s="184"/>
      <c r="H17" s="342" t="s">
        <v>33</v>
      </c>
      <c r="I17" s="324"/>
      <c r="J17" s="339">
        <f>SUM(J11:K16)</f>
        <v>409.69</v>
      </c>
      <c r="K17" s="340"/>
      <c r="L17" s="190"/>
      <c r="M17" s="184"/>
      <c r="N17" s="184"/>
    </row>
    <row r="18" spans="1:14" ht="14.65" thickBot="1" x14ac:dyDescent="0.5">
      <c r="A18" s="184"/>
      <c r="B18" s="184"/>
      <c r="C18" s="192"/>
      <c r="D18" s="193"/>
      <c r="E18" s="193"/>
      <c r="F18" s="193"/>
      <c r="G18" s="193"/>
      <c r="H18" s="193"/>
      <c r="I18" s="193"/>
      <c r="J18" s="193"/>
      <c r="K18" s="193"/>
      <c r="L18" s="194"/>
      <c r="M18" s="184"/>
      <c r="N18" s="184"/>
    </row>
    <row r="19" spans="1:14" x14ac:dyDescent="0.45">
      <c r="A19" s="184"/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</row>
    <row r="20" spans="1:14" x14ac:dyDescent="0.45">
      <c r="A20" s="184"/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</row>
    <row r="21" spans="1:14" x14ac:dyDescent="0.45">
      <c r="A21" s="184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</row>
    <row r="22" spans="1:14" x14ac:dyDescent="0.45">
      <c r="A22" s="184"/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</row>
  </sheetData>
  <mergeCells count="23">
    <mergeCell ref="H15:I15"/>
    <mergeCell ref="H17:I17"/>
    <mergeCell ref="J14:K14"/>
    <mergeCell ref="J11:K11"/>
    <mergeCell ref="H13:I13"/>
    <mergeCell ref="H14:I14"/>
    <mergeCell ref="H11:I11"/>
    <mergeCell ref="D5:E5"/>
    <mergeCell ref="D6:E6"/>
    <mergeCell ref="D7:E7"/>
    <mergeCell ref="J13:K13"/>
    <mergeCell ref="J4:K4"/>
    <mergeCell ref="H10:I10"/>
    <mergeCell ref="J12:K12"/>
    <mergeCell ref="D9:F9"/>
    <mergeCell ref="D10:F10"/>
    <mergeCell ref="D11:F17"/>
    <mergeCell ref="J15:K15"/>
    <mergeCell ref="J17:K17"/>
    <mergeCell ref="J10:K10"/>
    <mergeCell ref="H16:I16"/>
    <mergeCell ref="J16:K16"/>
    <mergeCell ref="H12:I12"/>
  </mergeCells>
  <pageMargins left="0.70866141732283472" right="0.70866141732283472" top="1.3385826771653544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</vt:i4>
      </vt:variant>
    </vt:vector>
  </HeadingPairs>
  <TitlesOfParts>
    <vt:vector size="33" baseType="lpstr">
      <vt:lpstr>Cuota Mes</vt:lpstr>
      <vt:lpstr>Pago Cuota MC 2025</vt:lpstr>
      <vt:lpstr>Cuota-Pago=Saldo</vt:lpstr>
      <vt:lpstr>Ene 25</vt:lpstr>
      <vt:lpstr>Feb 25</vt:lpstr>
      <vt:lpstr>Mar 25</vt:lpstr>
      <vt:lpstr>Abr 25</vt:lpstr>
      <vt:lpstr>May 25</vt:lpstr>
      <vt:lpstr>Jun 25</vt:lpstr>
      <vt:lpstr>Jul 25</vt:lpstr>
      <vt:lpstr>Ago 25</vt:lpstr>
      <vt:lpstr>Sep 25</vt:lpstr>
      <vt:lpstr>Oct 25</vt:lpstr>
      <vt:lpstr>Nov 25</vt:lpstr>
      <vt:lpstr>Dic 25</vt:lpstr>
      <vt:lpstr>A</vt:lpstr>
      <vt:lpstr>B</vt:lpstr>
      <vt:lpstr>C</vt:lpstr>
      <vt:lpstr>D</vt:lpstr>
      <vt:lpstr>E</vt:lpstr>
      <vt:lpstr>F</vt:lpstr>
      <vt:lpstr>G</vt:lpstr>
      <vt:lpstr>H</vt:lpstr>
      <vt:lpstr>I</vt:lpstr>
      <vt:lpstr>Pago Cuota MC 2024</vt:lpstr>
      <vt:lpstr>M3 Dpto</vt:lpstr>
      <vt:lpstr>Recibo CM</vt:lpstr>
      <vt:lpstr>Recibo</vt:lpstr>
      <vt:lpstr>'Cuota Mes'!Área_de_impresión</vt:lpstr>
      <vt:lpstr>'Pago Cuota MC 2024'!Área_de_impresión</vt:lpstr>
      <vt:lpstr>'Pago Cuota MC 2025'!Área_de_impresión</vt:lpstr>
      <vt:lpstr>Recibo!Área_de_impresión</vt:lpstr>
      <vt:lpstr>'Recibo CM'!Área_de_impresión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Sergio Portilla</cp:lastModifiedBy>
  <cp:lastPrinted>2025-03-20T12:47:26Z</cp:lastPrinted>
  <dcterms:created xsi:type="dcterms:W3CDTF">2018-06-11T17:41:55Z</dcterms:created>
  <dcterms:modified xsi:type="dcterms:W3CDTF">2025-03-20T13:08:22Z</dcterms:modified>
</cp:coreProperties>
</file>